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2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3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۱۴۰۴\مالی\گزیده مالی دولت سال 1402\"/>
    </mc:Choice>
  </mc:AlternateContent>
  <xr:revisionPtr revIDLastSave="0" documentId="13_ncr:1_{E8EE4605-434D-4F58-96F7-8143AF2FF874}" xr6:coauthVersionLast="47" xr6:coauthVersionMax="47" xr10:uidLastSave="{00000000-0000-0000-0000-000000000000}"/>
  <bookViews>
    <workbookView xWindow="-120" yWindow="-120" windowWidth="29040" windowHeight="15840" tabRatio="941" xr2:uid="{00000000-000D-0000-FFFF-FFFF00000000}"/>
  </bookViews>
  <sheets>
    <sheet name="جدول 1" sheetId="64" r:id="rId1"/>
    <sheet name="جدول 2" sheetId="65" r:id="rId2"/>
    <sheet name="نمودارها" sheetId="73" state="hidden" r:id="rId3"/>
    <sheet name="قيمت نفت و نرخ ارز.ج(9).ن2 (3)" sheetId="60" state="hidden" r:id="rId4"/>
    <sheet name="نمودار(1)" sheetId="46" state="hidden" r:id="rId5"/>
    <sheet name="نرخ موثر حقوق گمرکی" sheetId="24" state="hidden" r:id="rId6"/>
    <sheet name="حساب ذخيره تعهدات ارزی " sheetId="4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hidden="1">[1]GFS!$T$14:$V$14</definedName>
    <definedName name="__123Graph_AGFS.1" localSheetId="0" hidden="1">[1]GFS!#REF!</definedName>
    <definedName name="__123Graph_AGFS.1" localSheetId="1" hidden="1">[1]GFS!#REF!</definedName>
    <definedName name="__123Graph_AGFS.1" localSheetId="3" hidden="1">[1]GFS!#REF!</definedName>
    <definedName name="__123Graph_AGFS.1" hidden="1">[1]GFS!#REF!</definedName>
    <definedName name="__123Graph_AGFS.2" localSheetId="0" hidden="1">#REF!</definedName>
    <definedName name="__123Graph_AGFS.2" localSheetId="1" hidden="1">#REF!</definedName>
    <definedName name="__123Graph_AGFS.2" localSheetId="3" hidden="1">#REF!</definedName>
    <definedName name="__123Graph_AGFS.2" localSheetId="5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0" hidden="1">[1]GFS!#REF!</definedName>
    <definedName name="__123Graph_CGFS.1" localSheetId="1" hidden="1">[1]GFS!#REF!</definedName>
    <definedName name="__123Graph_CGFS.1" localSheetId="3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0" hidden="1">#REF!</definedName>
    <definedName name="__123Graph_XGFS.2" localSheetId="1" hidden="1">#REF!</definedName>
    <definedName name="__123Graph_XGFS.2" localSheetId="3" hidden="1">#REF!</definedName>
    <definedName name="__123Graph_XGFS.2" localSheetId="5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0" hidden="1">[2]GFS!#REF!</definedName>
    <definedName name="_123GRAGH_CGFS.1" localSheetId="1" hidden="1">[2]GFS!#REF!</definedName>
    <definedName name="_123GRAGH_CGFS.1" localSheetId="3" hidden="1">[2]GFS!#REF!</definedName>
    <definedName name="_123GRAGH_CGFS.1" hidden="1">[2]GFS!#REF!</definedName>
    <definedName name="_123Graph_AGFS.1" localSheetId="0" hidden="1">[2]GFS!#REF!</definedName>
    <definedName name="_123Graph_AGFS.1" localSheetId="1" hidden="1">[2]GFS!#REF!</definedName>
    <definedName name="_123Graph_AGFS.1" localSheetId="3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0">#REF!</definedName>
    <definedName name="ben" localSheetId="1">#REF!</definedName>
    <definedName name="ben" localSheetId="3">#REF!</definedName>
    <definedName name="ben" localSheetId="5">#REF!</definedName>
    <definedName name="ben">#REF!</definedName>
    <definedName name="bene" localSheetId="0">#REF!</definedName>
    <definedName name="bene" localSheetId="1">#REF!</definedName>
    <definedName name="bene" localSheetId="3">#REF!</definedName>
    <definedName name="bene" localSheetId="5">#REF!</definedName>
    <definedName name="bene">#REF!</definedName>
    <definedName name="benef" localSheetId="0">#REF!</definedName>
    <definedName name="benef" localSheetId="1">#REF!</definedName>
    <definedName name="benef" localSheetId="3">#REF!</definedName>
    <definedName name="benef" localSheetId="5">#REF!</definedName>
    <definedName name="benef">#REF!</definedName>
    <definedName name="benefit" localSheetId="0">#REF!</definedName>
    <definedName name="benefit" localSheetId="1">#REF!</definedName>
    <definedName name="benefit" localSheetId="3">#REF!</definedName>
    <definedName name="benefit" localSheetId="5">#REF!</definedName>
    <definedName name="benefit">#REF!</definedName>
    <definedName name="benefit1" localSheetId="0">#REF!</definedName>
    <definedName name="benefit1" localSheetId="1">#REF!</definedName>
    <definedName name="benefit1" localSheetId="3">#REF!</definedName>
    <definedName name="benefit1" localSheetId="5">#REF!</definedName>
    <definedName name="benefit1">#REF!</definedName>
    <definedName name="benefit2" localSheetId="0">#REF!</definedName>
    <definedName name="benefit2" localSheetId="1">#REF!</definedName>
    <definedName name="benefit2" localSheetId="3">#REF!</definedName>
    <definedName name="benefit2" localSheetId="5">#REF!</definedName>
    <definedName name="benefit2">#REF!</definedName>
    <definedName name="benefit3" localSheetId="0">#REF!</definedName>
    <definedName name="benefit3" localSheetId="1">#REF!</definedName>
    <definedName name="benefit3" localSheetId="3">#REF!</definedName>
    <definedName name="benefit3" localSheetId="5">#REF!</definedName>
    <definedName name="benefit3">#REF!</definedName>
    <definedName name="benefit4" localSheetId="0">#REF!</definedName>
    <definedName name="benefit4" localSheetId="1">#REF!</definedName>
    <definedName name="benefit4" localSheetId="3">#REF!</definedName>
    <definedName name="benefit4" localSheetId="5">#REF!</definedName>
    <definedName name="benefit4">#REF!</definedName>
    <definedName name="benefit5" localSheetId="0">#REF!</definedName>
    <definedName name="benefit5" localSheetId="1">#REF!</definedName>
    <definedName name="benefit5" localSheetId="3">#REF!</definedName>
    <definedName name="benefit5" localSheetId="5">#REF!</definedName>
    <definedName name="benefit5">#REF!</definedName>
    <definedName name="benefit6" localSheetId="0">#REF!</definedName>
    <definedName name="benefit6" localSheetId="1">#REF!</definedName>
    <definedName name="benefit6" localSheetId="3">#REF!</definedName>
    <definedName name="benefit6" localSheetId="5">#REF!</definedName>
    <definedName name="benefit6">#REF!</definedName>
    <definedName name="benefit7" localSheetId="0">#REF!</definedName>
    <definedName name="benefit7" localSheetId="1">#REF!</definedName>
    <definedName name="benefit7" localSheetId="3">#REF!</definedName>
    <definedName name="benefit7" localSheetId="5">#REF!</definedName>
    <definedName name="benefit7">#REF!</definedName>
    <definedName name="benefit8" localSheetId="0">#REF!</definedName>
    <definedName name="benefit8" localSheetId="1">#REF!</definedName>
    <definedName name="benefit8" localSheetId="3">#REF!</definedName>
    <definedName name="benefit8" localSheetId="5">#REF!</definedName>
    <definedName name="benefit8">#REF!</definedName>
    <definedName name="benefit9" localSheetId="0">#REF!</definedName>
    <definedName name="benefit9" localSheetId="1">#REF!</definedName>
    <definedName name="benefit9" localSheetId="3">#REF!</definedName>
    <definedName name="benefit9" localSheetId="5">#REF!</definedName>
    <definedName name="benefit9">#REF!</definedName>
    <definedName name="kmnm" localSheetId="3" hidden="1">#REF!</definedName>
    <definedName name="kmnm" hidden="1">#REF!</definedName>
    <definedName name="_xlnm.Print_Area" localSheetId="0">'جدول 1'!$B$3:$P$56</definedName>
    <definedName name="_xlnm.Print_Area" localSheetId="1">'جدول 2'!$B$2:$N$45</definedName>
    <definedName name="_xlnm.Print_Area" localSheetId="3">'قيمت نفت و نرخ ارز.ج(9).ن2 (3)'!$B$6:$J$19</definedName>
    <definedName name="_xlnm.Print_Area" localSheetId="4">'نمودار(1)'!$H$3:$W$27</definedName>
    <definedName name="published" localSheetId="0">#REF!</definedName>
    <definedName name="published" localSheetId="1">#REF!</definedName>
    <definedName name="published" localSheetId="3">#REF!</definedName>
    <definedName name="published" localSheetId="5">#REF!</definedName>
    <definedName name="published">#REF!</definedName>
    <definedName name="purchace" localSheetId="0">#REF!</definedName>
    <definedName name="purchace" localSheetId="1">#REF!</definedName>
    <definedName name="purchace" localSheetId="3">#REF!</definedName>
    <definedName name="purchace" localSheetId="5">#REF!</definedName>
    <definedName name="purchace">#REF!</definedName>
    <definedName name="received" localSheetId="0">#REF!</definedName>
    <definedName name="received" localSheetId="1">#REF!</definedName>
    <definedName name="received" localSheetId="3">#REF!</definedName>
    <definedName name="received" localSheetId="5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64" i="73" l="1"/>
  <c r="C253" i="73" l="1"/>
  <c r="C252" i="73"/>
  <c r="C290" i="73" l="1"/>
  <c r="C289" i="73"/>
  <c r="C288" i="73"/>
  <c r="E251" i="73" l="1"/>
  <c r="E253" i="73" l="1"/>
  <c r="C280" i="73"/>
  <c r="C279" i="73"/>
  <c r="C278" i="73"/>
  <c r="C276" i="73"/>
  <c r="G264" i="73"/>
  <c r="F264" i="73"/>
  <c r="E264" i="73"/>
  <c r="E265" i="73" s="1"/>
  <c r="G265" i="73" l="1"/>
  <c r="F265" i="73"/>
  <c r="D280" i="73" l="1"/>
  <c r="C251" i="73"/>
  <c r="E252" i="73" l="1"/>
  <c r="D279" i="73"/>
  <c r="E138" i="73" l="1"/>
  <c r="D138" i="73"/>
  <c r="E137" i="73"/>
  <c r="E136" i="73"/>
  <c r="I227" i="73" l="1"/>
  <c r="J227" i="73" s="1"/>
  <c r="K227" i="73" s="1"/>
  <c r="L227" i="73" s="1"/>
  <c r="H227" i="73"/>
  <c r="G227" i="73"/>
  <c r="F227" i="73"/>
  <c r="E250" i="73" l="1"/>
  <c r="D197" i="73"/>
  <c r="E197" i="73" s="1"/>
  <c r="F197" i="73" s="1"/>
  <c r="G197" i="73" s="1"/>
  <c r="H197" i="73" s="1"/>
  <c r="I197" i="73" s="1"/>
  <c r="J197" i="73" s="1"/>
  <c r="K197" i="73" s="1"/>
  <c r="J193" i="73" l="1"/>
  <c r="C157" i="73"/>
  <c r="C179" i="73" l="1"/>
  <c r="C178" i="73"/>
  <c r="D154" i="73"/>
  <c r="J154" i="73"/>
  <c r="J153" i="73"/>
  <c r="H154" i="73" l="1"/>
  <c r="F154" i="73"/>
  <c r="K154" i="73"/>
  <c r="I154" i="73"/>
  <c r="G154" i="73"/>
  <c r="E154" i="73"/>
  <c r="C83" i="73"/>
  <c r="C65" i="73"/>
  <c r="C63" i="73"/>
  <c r="C62" i="73"/>
  <c r="C61" i="73"/>
  <c r="C60" i="73"/>
  <c r="C50" i="73" l="1"/>
  <c r="C49" i="73"/>
  <c r="C46" i="73"/>
  <c r="C45" i="73"/>
  <c r="C44" i="73"/>
  <c r="H230" i="73" l="1"/>
  <c r="J230" i="73" l="1"/>
  <c r="I230" i="73"/>
  <c r="G230" i="73"/>
  <c r="L230" i="73" l="1"/>
  <c r="B229" i="73"/>
  <c r="K230" i="73"/>
  <c r="E179" i="73"/>
  <c r="E230" i="73"/>
  <c r="D230" i="73" l="1"/>
  <c r="F230" i="73"/>
  <c r="K229" i="73"/>
  <c r="G229" i="73"/>
  <c r="H229" i="73"/>
  <c r="L229" i="73"/>
  <c r="D229" i="73"/>
  <c r="I229" i="73"/>
  <c r="E229" i="73"/>
  <c r="F229" i="73"/>
  <c r="J229" i="73"/>
  <c r="B156" i="73" l="1"/>
  <c r="L156" i="73" l="1"/>
  <c r="L155" i="73" s="1"/>
  <c r="D156" i="73"/>
  <c r="D155" i="73" s="1"/>
  <c r="K156" i="73"/>
  <c r="K155" i="73" s="1"/>
  <c r="I156" i="73"/>
  <c r="I155" i="73" s="1"/>
  <c r="H156" i="73"/>
  <c r="H155" i="73" s="1"/>
  <c r="J156" i="73"/>
  <c r="J155" i="73" s="1"/>
  <c r="G156" i="73"/>
  <c r="G155" i="73" s="1"/>
  <c r="F156" i="73"/>
  <c r="F155" i="73" s="1"/>
  <c r="E156" i="73"/>
  <c r="E155" i="73" s="1"/>
  <c r="E249" i="73" l="1"/>
  <c r="E254" i="73" s="1"/>
  <c r="D254" i="73" s="1"/>
  <c r="D253" i="73" l="1"/>
  <c r="D252" i="73"/>
  <c r="D250" i="73"/>
  <c r="D251" i="73"/>
  <c r="D30" i="46" l="1"/>
  <c r="C33" i="46"/>
  <c r="J15" i="60"/>
  <c r="G15" i="60"/>
  <c r="F15" i="60"/>
  <c r="F14" i="60"/>
  <c r="F13" i="60"/>
  <c r="F12" i="60"/>
  <c r="E15" i="60"/>
  <c r="AA9" i="44"/>
  <c r="AA8" i="44"/>
  <c r="F13" i="24"/>
  <c r="E13" i="24"/>
  <c r="J14" i="60"/>
  <c r="G14" i="60"/>
  <c r="E14" i="60"/>
  <c r="AA7" i="44"/>
  <c r="J13" i="60"/>
  <c r="J12" i="60"/>
  <c r="G13" i="60"/>
  <c r="H13" i="60" s="1"/>
  <c r="E13" i="60"/>
  <c r="E12" i="60"/>
  <c r="G12" i="60"/>
  <c r="E12" i="24"/>
  <c r="E14" i="24" s="1"/>
  <c r="G15" i="24"/>
  <c r="D12" i="24"/>
  <c r="D14" i="24" s="1"/>
  <c r="F12" i="24"/>
  <c r="F14" i="24" s="1"/>
  <c r="G7" i="24"/>
  <c r="H11" i="60"/>
  <c r="E11" i="60"/>
  <c r="F17" i="24"/>
  <c r="C12" i="24"/>
  <c r="C14" i="24" s="1"/>
  <c r="G9" i="24"/>
  <c r="G10" i="24"/>
  <c r="G11" i="24"/>
  <c r="C13" i="24"/>
  <c r="C15" i="24" s="1"/>
  <c r="D13" i="24"/>
  <c r="D15" i="24" s="1"/>
  <c r="X18" i="44"/>
  <c r="X17" i="44"/>
  <c r="X16" i="44"/>
  <c r="X15" i="44"/>
  <c r="X14" i="44"/>
  <c r="X13" i="44"/>
  <c r="X12" i="44"/>
  <c r="X11" i="44"/>
  <c r="X10" i="44"/>
  <c r="X9" i="44"/>
  <c r="X8" i="44"/>
  <c r="X7" i="44"/>
  <c r="U17" i="44"/>
  <c r="U16" i="44"/>
  <c r="U15" i="44"/>
  <c r="U14" i="44"/>
  <c r="R15" i="44"/>
  <c r="U13" i="44"/>
  <c r="U12" i="44"/>
  <c r="U11" i="44"/>
  <c r="U18" i="44"/>
  <c r="U10" i="44"/>
  <c r="U9" i="44"/>
  <c r="U8" i="44"/>
  <c r="U7" i="44"/>
  <c r="R18" i="44"/>
  <c r="R17" i="44"/>
  <c r="R16" i="44"/>
  <c r="C14" i="46"/>
  <c r="C22" i="46" s="1"/>
  <c r="C29" i="46" s="1"/>
  <c r="D14" i="46"/>
  <c r="D22" i="46" s="1"/>
  <c r="D29" i="46" s="1"/>
  <c r="R14" i="44"/>
  <c r="R13" i="44"/>
  <c r="R12" i="44"/>
  <c r="A13" i="24"/>
  <c r="A12" i="24"/>
  <c r="A14" i="24" s="1"/>
  <c r="R10" i="44"/>
  <c r="R11" i="44"/>
  <c r="R9" i="44"/>
  <c r="R8" i="44"/>
  <c r="R7" i="44"/>
  <c r="O18" i="44"/>
  <c r="O17" i="44"/>
  <c r="O16" i="44"/>
  <c r="O15" i="44"/>
  <c r="O14" i="44"/>
  <c r="O13" i="44"/>
  <c r="O12" i="44"/>
  <c r="F7" i="44"/>
  <c r="H7" i="44"/>
  <c r="J7" i="44"/>
  <c r="L7" i="44"/>
  <c r="O7" i="44"/>
  <c r="F8" i="44"/>
  <c r="H8" i="44"/>
  <c r="J8" i="44"/>
  <c r="L8" i="44"/>
  <c r="O8" i="44"/>
  <c r="F9" i="44"/>
  <c r="H9" i="44"/>
  <c r="J9" i="44"/>
  <c r="L9" i="44"/>
  <c r="O9" i="44"/>
  <c r="F10" i="44"/>
  <c r="H10" i="44"/>
  <c r="J10" i="44"/>
  <c r="L10" i="44"/>
  <c r="O10" i="44"/>
  <c r="F11" i="44"/>
  <c r="H11" i="44"/>
  <c r="J11" i="44"/>
  <c r="L11" i="44"/>
  <c r="O11" i="44"/>
  <c r="F12" i="44"/>
  <c r="H12" i="44"/>
  <c r="J12" i="44"/>
  <c r="L12" i="44"/>
  <c r="F13" i="44"/>
  <c r="H13" i="44"/>
  <c r="J13" i="44"/>
  <c r="L13" i="44"/>
  <c r="F14" i="44"/>
  <c r="H14" i="44"/>
  <c r="J14" i="44"/>
  <c r="L14" i="44"/>
  <c r="F15" i="44"/>
  <c r="H15" i="44"/>
  <c r="J15" i="44"/>
  <c r="L15" i="44"/>
  <c r="F16" i="44"/>
  <c r="H16" i="44"/>
  <c r="J16" i="44"/>
  <c r="L16" i="44"/>
  <c r="F17" i="44"/>
  <c r="H17" i="44"/>
  <c r="J17" i="44"/>
  <c r="L17" i="44"/>
  <c r="F18" i="44"/>
  <c r="H18" i="44"/>
  <c r="J18" i="44"/>
  <c r="L18" i="44"/>
  <c r="E17" i="24"/>
  <c r="D31" i="46"/>
  <c r="D32" i="46"/>
  <c r="E33" i="46"/>
  <c r="H14" i="60" l="1"/>
  <c r="E18" i="24"/>
  <c r="H12" i="60"/>
  <c r="G14" i="24"/>
  <c r="G12" i="24"/>
  <c r="H15" i="60"/>
  <c r="F18" i="24"/>
  <c r="G18" i="24" s="1"/>
  <c r="G16" i="24"/>
  <c r="D23" i="46"/>
  <c r="C31" i="46"/>
  <c r="D33" i="46"/>
  <c r="D34" i="46"/>
  <c r="C34" i="46"/>
  <c r="E34" i="46"/>
  <c r="C32" i="46"/>
  <c r="C30" i="46"/>
  <c r="C23" i="46"/>
  <c r="E23" i="46"/>
  <c r="E31" i="46"/>
  <c r="E30" i="46"/>
  <c r="E32" i="46"/>
  <c r="D291" i="73" l="1"/>
  <c r="H265" i="73"/>
  <c r="E177" i="73"/>
  <c r="E178" i="73"/>
  <c r="E62" i="73"/>
  <c r="D179" i="73"/>
  <c r="Q266" i="73" l="1"/>
  <c r="D290" i="73"/>
  <c r="D177" i="73"/>
  <c r="D178" i="73"/>
  <c r="D181" i="73"/>
  <c r="D9" i="46"/>
  <c r="E99" i="73"/>
  <c r="D99" i="73"/>
  <c r="D8" i="46"/>
  <c r="C9" i="46"/>
  <c r="E63" i="73"/>
  <c r="C8" i="46"/>
  <c r="C18" i="46" l="1"/>
  <c r="D24" i="46"/>
  <c r="C24" i="46"/>
  <c r="D180" i="73"/>
  <c r="D288" i="73"/>
  <c r="F99" i="73"/>
  <c r="E8" i="46"/>
  <c r="D25" i="46"/>
  <c r="D10" i="46"/>
  <c r="C10" i="46"/>
  <c r="C25" i="46"/>
  <c r="D45" i="73"/>
  <c r="D49" i="73"/>
  <c r="D48" i="73"/>
  <c r="D46" i="73"/>
  <c r="D43" i="73"/>
  <c r="D50" i="73"/>
  <c r="D44" i="73"/>
  <c r="E18" i="46"/>
  <c r="D276" i="73" l="1"/>
  <c r="D98" i="73"/>
  <c r="D24" i="73"/>
  <c r="E98" i="73"/>
  <c r="D22" i="73"/>
  <c r="D16" i="46"/>
  <c r="D7" i="46"/>
  <c r="D21" i="73"/>
  <c r="D23" i="73"/>
  <c r="C16" i="46"/>
  <c r="C7" i="46"/>
  <c r="E24" i="46"/>
  <c r="M114" i="73" l="1"/>
  <c r="D83" i="73"/>
  <c r="E83" i="73"/>
  <c r="E209" i="73"/>
  <c r="E210" i="73"/>
  <c r="E100" i="73"/>
  <c r="D209" i="73"/>
  <c r="D210" i="73"/>
  <c r="D100" i="73"/>
  <c r="D7" i="73"/>
  <c r="D15" i="46"/>
  <c r="C15" i="46"/>
  <c r="D6" i="73"/>
  <c r="D18" i="46"/>
  <c r="D304" i="73" l="1"/>
  <c r="D17" i="46"/>
  <c r="C17" i="46"/>
  <c r="E6" i="73"/>
  <c r="E7" i="73"/>
  <c r="D5" i="73" l="1"/>
  <c r="D4" i="73"/>
  <c r="E24" i="73"/>
  <c r="E5" i="73"/>
  <c r="E4" i="73"/>
  <c r="E21" i="73"/>
  <c r="E23" i="73"/>
  <c r="E22" i="73"/>
  <c r="E61" i="73" l="1"/>
  <c r="E43" i="73" l="1"/>
  <c r="E48" i="73"/>
  <c r="E46" i="73"/>
  <c r="E44" i="73"/>
  <c r="E49" i="73"/>
  <c r="E52" i="73"/>
  <c r="E50" i="73" l="1"/>
  <c r="E45" i="73"/>
  <c r="L196" i="73" l="1"/>
  <c r="B191" i="73"/>
  <c r="F191" i="73" s="1"/>
  <c r="K191" i="73" l="1"/>
  <c r="G191" i="73"/>
  <c r="D191" i="73"/>
  <c r="D196" i="73" s="1"/>
  <c r="L191" i="73"/>
  <c r="I191" i="73"/>
  <c r="E191" i="73"/>
  <c r="H191" i="73"/>
  <c r="J191" i="73"/>
  <c r="E196" i="73" l="1"/>
  <c r="F196" i="73" s="1"/>
  <c r="G196" i="73" s="1"/>
  <c r="H196" i="73" s="1"/>
  <c r="I196" i="73" s="1"/>
  <c r="J196" i="73" s="1"/>
  <c r="K196" i="73" s="1"/>
  <c r="K193" i="73" l="1"/>
  <c r="I264" i="73"/>
  <c r="I265" i="73" s="1"/>
  <c r="J265" i="73" s="1"/>
  <c r="K265" i="73" s="1"/>
  <c r="L265" i="73" s="1"/>
  <c r="M265" i="73" s="1"/>
  <c r="N265" i="73" s="1"/>
  <c r="O265" i="73" s="1"/>
  <c r="P265" i="73" s="1"/>
  <c r="D278" i="73"/>
  <c r="E9" i="46" l="1"/>
  <c r="Q265" i="73"/>
  <c r="P267" i="73"/>
  <c r="P268" i="73" s="1"/>
  <c r="R266" i="73" l="1"/>
  <c r="R267" i="73"/>
  <c r="D289" i="73" l="1"/>
  <c r="E10" i="46"/>
  <c r="E16" i="46" l="1"/>
  <c r="D275" i="73"/>
  <c r="E289" i="73" s="1"/>
  <c r="E290" i="73" l="1"/>
  <c r="E288" i="73"/>
  <c r="E279" i="73"/>
  <c r="E291" i="73"/>
  <c r="E278" i="73"/>
  <c r="E276" i="73"/>
  <c r="E280" i="73"/>
  <c r="D60" i="73" l="1"/>
  <c r="E60" i="73"/>
  <c r="D62" i="73" l="1"/>
  <c r="D61" i="73"/>
  <c r="D63" i="73"/>
  <c r="E65" i="73"/>
  <c r="D65" i="73"/>
  <c r="D277" i="73" l="1"/>
  <c r="E25" i="46"/>
  <c r="F83" i="73" l="1"/>
  <c r="E7" i="46"/>
  <c r="F98" i="73"/>
  <c r="D281" i="73"/>
  <c r="E281" i="73" s="1"/>
  <c r="E277" i="73"/>
  <c r="D305" i="73" l="1"/>
  <c r="N114" i="73"/>
  <c r="F100" i="73"/>
  <c r="F210" i="73"/>
  <c r="F209" i="73"/>
  <c r="E15" i="46"/>
  <c r="L197" i="73" l="1"/>
  <c r="L192" i="73" s="1"/>
  <c r="E17" i="46"/>
  <c r="E180" i="73" l="1"/>
</calcChain>
</file>

<file path=xl/sharedStrings.xml><?xml version="1.0" encoding="utf-8"?>
<sst xmlns="http://schemas.openxmlformats.org/spreadsheetml/2006/main" count="377" uniqueCount="226">
  <si>
    <t>نمودار شماره 1</t>
  </si>
  <si>
    <t>تراز عملياتي</t>
  </si>
  <si>
    <t>نمودار شماره 2</t>
  </si>
  <si>
    <t>نمودار شماره 3</t>
  </si>
  <si>
    <t>نمودار شماره 4</t>
  </si>
  <si>
    <t>فروردين</t>
  </si>
  <si>
    <t xml:space="preserve">ارديبهشت </t>
  </si>
  <si>
    <t>خرداد</t>
  </si>
  <si>
    <t>تير</t>
  </si>
  <si>
    <t>مرداد</t>
  </si>
  <si>
    <t>شهريور</t>
  </si>
  <si>
    <t>آذر</t>
  </si>
  <si>
    <t>بهمن</t>
  </si>
  <si>
    <t>درآمدها</t>
  </si>
  <si>
    <t>عوارض خروج مسافر از مرزهای كشور</t>
  </si>
  <si>
    <t xml:space="preserve">پرداخت‌هاي هزينه‌اي - ملي </t>
  </si>
  <si>
    <t>واگذاري دارايي‌هاي سرمايه‌اي</t>
  </si>
  <si>
    <t>خالص واگذاري دارايي‌هاي سرمايه‌اي</t>
  </si>
  <si>
    <t xml:space="preserve">واگذاري دارايي‌هاي مالي </t>
  </si>
  <si>
    <t>تملك دارايي‌هاي مالي</t>
  </si>
  <si>
    <t>نسبت‌هاي تحليلي: (درصد)</t>
  </si>
  <si>
    <t>درآمدها به پرداخت‌هاي هزينه‌اي</t>
  </si>
  <si>
    <t>ماليات‌ها به پرداخت‌هاي هزينه‌اي</t>
  </si>
  <si>
    <t>ساير درآمدها به پرداخت‌هاي هزينه‌اي</t>
  </si>
  <si>
    <t>مجموع درآمدها و واگذاري دارايي‌هاي سرمايه‌اي به مجموع پرداخت‌هاي هزينه‌اي و تملك دارايي‌هاي سرمايه‌اي</t>
  </si>
  <si>
    <t>ماليات‌ها به مجموع پرداخت‌هاي هزينه‌اي و تملك دارايي‌هاي سرمايه‌اي</t>
  </si>
  <si>
    <t>ساير درآمدها به مجموع پرداخت‌هاي هزينه‌اي و تملك دارايي‌هاي سرمايه‌اي</t>
  </si>
  <si>
    <t>تراز عملياتي و سرمايه‌اي به مجموع پرداخت‌هاي هزينه‌اي و تملك دارايي‌هاي سرمايه‌اي</t>
  </si>
  <si>
    <t>تملك دارايي‌هاي سرمايه‌اي به پرداخت‌هاي هزينه‌اي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</si>
  <si>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</si>
  <si>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</si>
  <si>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</si>
  <si>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</si>
  <si>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</si>
  <si>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</si>
  <si>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</si>
  <si>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>خالص واگذاري دارايي‌هاي مالي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</si>
  <si>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</si>
  <si>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</si>
  <si>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</si>
  <si>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</si>
  <si>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</si>
  <si>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</si>
  <si>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</si>
  <si>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</si>
  <si>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</si>
  <si>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 xml:space="preserve">پرداخت‌هاي هزينه‌اي- استاني </t>
  </si>
  <si>
    <t>ارديبهشت</t>
  </si>
  <si>
    <t xml:space="preserve">پرداخت‌هاي  هزينه‌اي (جاري) </t>
  </si>
  <si>
    <t>ماليات اشخاص حقوقی</t>
  </si>
  <si>
    <t>ماليات بر ثروت</t>
  </si>
  <si>
    <t>ماليات بر واردات</t>
  </si>
  <si>
    <t>ساير درآمدها</t>
  </si>
  <si>
    <t>بانک مرکزی جمهوری اسلامی ايران</t>
  </si>
  <si>
    <t>اداره بررسيها و سياستهای اقتصادی - دايره مالی</t>
  </si>
  <si>
    <t xml:space="preserve">  ميليارد ريال</t>
  </si>
  <si>
    <t>سهم (درصد)</t>
  </si>
  <si>
    <t>درصد تغيير</t>
  </si>
  <si>
    <t>درآمدهاي مالياتي</t>
  </si>
  <si>
    <t>-</t>
  </si>
  <si>
    <t xml:space="preserve">تراز عملياتي  </t>
  </si>
  <si>
    <t>ماخذ: وزارت امور اقتصادي و دارايي</t>
  </si>
  <si>
    <t xml:space="preserve"> توجه : ارقام با تقريب كمتر از يكدهم گرد شده است .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</si>
  <si>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</si>
  <si>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</si>
  <si>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</si>
  <si>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</si>
  <si>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</si>
  <si>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</si>
  <si>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عنوان</t>
  </si>
  <si>
    <t>ماه</t>
  </si>
  <si>
    <t>تجمعی</t>
  </si>
  <si>
    <t>دی</t>
  </si>
  <si>
    <t>نرخ ارز (دلار) مرجع</t>
  </si>
  <si>
    <t>نرخ موثر حقوق گمرکی</t>
  </si>
  <si>
    <t>ماليات بر واردات(ميليارد ريال)</t>
  </si>
  <si>
    <t>پايان سال</t>
  </si>
  <si>
    <t>حساب ذخيره تعهدات ارزی</t>
  </si>
  <si>
    <t>تغيير در مانده نسبت به پايان سال قبل</t>
  </si>
  <si>
    <t xml:space="preserve">مهر </t>
  </si>
  <si>
    <t xml:space="preserve">آبان </t>
  </si>
  <si>
    <t>پرداخت‌هاي هزينه‌اي (جاري)</t>
  </si>
  <si>
    <t xml:space="preserve">تراز عملياتي و سرمايه‌اي </t>
  </si>
  <si>
    <t>تملك دارايي‌هاي سرمايه‌اي (عمراني)</t>
  </si>
  <si>
    <t>ارزش ريالی واردات(ميليارد ريال)بر حسب يورو</t>
  </si>
  <si>
    <t>ارزش ريالی واردات(ميليارد ريال)بر حسب دلار</t>
  </si>
  <si>
    <t>درصد تغييرات</t>
  </si>
  <si>
    <t>نرخ ارز (يورو) مرجع</t>
  </si>
  <si>
    <t>ماليات بر ارزش افزوده</t>
  </si>
  <si>
    <t xml:space="preserve">تملك دارايي‌هاي سرمايه‌اي (پرداخت‌هاي عمراني) </t>
  </si>
  <si>
    <t>Ө</t>
  </si>
  <si>
    <t>ماليات بردرآمد</t>
  </si>
  <si>
    <t xml:space="preserve">فروش نفت خام </t>
  </si>
  <si>
    <t xml:space="preserve">مصوب </t>
  </si>
  <si>
    <t xml:space="preserve"> سال</t>
  </si>
  <si>
    <t xml:space="preserve">
</t>
  </si>
  <si>
    <t>ارزش دلاری واردات (ميليون دلار)</t>
  </si>
  <si>
    <t>ارزش يورويي واردات (ميليون يورو)</t>
  </si>
  <si>
    <t xml:space="preserve">1390 سال </t>
  </si>
  <si>
    <t xml:space="preserve"> نفت خام </t>
  </si>
  <si>
    <t xml:space="preserve"> ميعانات گازی</t>
  </si>
  <si>
    <t>جمع</t>
  </si>
  <si>
    <t>ماهانه</t>
  </si>
  <si>
    <t>نفت خام (دلار)</t>
  </si>
  <si>
    <t xml:space="preserve">متوسط قيمت فروش هر بشکه 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</si>
  <si>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</si>
  <si>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</si>
  <si>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</si>
  <si>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</si>
  <si>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 xml:space="preserve">واحد : هزار </t>
  </si>
  <si>
    <t xml:space="preserve">دو </t>
  </si>
  <si>
    <t>واگذاری طرح تملک دارايی‌های سرمايه‌ای</t>
  </si>
  <si>
    <t>1393/11/15</t>
  </si>
  <si>
    <t>متوسط روزانه صادرات نفت ‌خام و ميعانات گازی (هزار بشکه در روز)</t>
  </si>
  <si>
    <t>منابع حاصل از فروش اموال منقول و غيرمنقول</t>
  </si>
  <si>
    <t>دريافت‌ها و پرداخت‌هاي جاري و سرمايه‌اي طی سال‌های 94-1392</t>
  </si>
  <si>
    <t>تراز عملياتي، سرمايه‌اي، مالي  و كل تراز عملياتي و سرمايه‌اي در سال‌های 94-1392</t>
  </si>
  <si>
    <t>تركيب دريافت‌هاي جاري و سرمايه‌اي دولت در سال‌های 94-1392</t>
  </si>
  <si>
    <t xml:space="preserve">درآمدهاي مالياتي دولت در سال‌های 94-1392 </t>
  </si>
  <si>
    <t>مصوب بودجه 94</t>
  </si>
  <si>
    <t xml:space="preserve">دو ماهه </t>
  </si>
  <si>
    <t xml:space="preserve">چهار ماهه سالهای 94-1393  </t>
  </si>
  <si>
    <t>1394/06/09</t>
  </si>
  <si>
    <t>جدول 9- متوسط روزانه صادرات نفت‌خام و ميعانات گازی و قيمت هر بشکه نفت‌ خام طی چهار ماهه سال 1394</t>
  </si>
  <si>
    <t>نمودار 1- بودجه عمومی دولت طی چهار ماهه سال‌های 94-1392</t>
  </si>
  <si>
    <t>وضعيت بودجه عمومي دولت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</si>
  <si>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</si>
  <si>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</si>
  <si>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</si>
  <si>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</si>
  <si>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(هزار ميليارد ريال)</t>
  </si>
  <si>
    <t xml:space="preserve"> خالص واگذاري داراييهاي مالي </t>
  </si>
  <si>
    <t>درآمدهای عمومی</t>
  </si>
  <si>
    <t>درصد تحقق</t>
  </si>
  <si>
    <t xml:space="preserve">درآمدهاي مالياتي دولت </t>
  </si>
  <si>
    <t>ماليات عملكرد شركت‌هاي دولتي</t>
  </si>
  <si>
    <t>مازاد منابع حاصل از صادرات نفت خام و ميعانات گازي</t>
  </si>
  <si>
    <t>ترکیب منابع</t>
  </si>
  <si>
    <t>واگذاری دارایی‌های سرمایه‌ای</t>
  </si>
  <si>
    <t>واگذاری دارایی‌های مالی</t>
  </si>
  <si>
    <t>ترکیب مصارف</t>
  </si>
  <si>
    <t>هزینه‌های جاری</t>
  </si>
  <si>
    <t>تملک دارایی‌های سرمایه‌ای</t>
  </si>
  <si>
    <t>تملک دارایی‌های مالی</t>
  </si>
  <si>
    <t>تنخواه‌گردان هزینه‌های جاری و عمرانی</t>
  </si>
  <si>
    <t>1397:1</t>
  </si>
  <si>
    <t>1397:2</t>
  </si>
  <si>
    <t>1397:3</t>
  </si>
  <si>
    <t>1397:4</t>
  </si>
  <si>
    <t>1397:5</t>
  </si>
  <si>
    <t>1397:6</t>
  </si>
  <si>
    <t>1397:7</t>
  </si>
  <si>
    <t>1397:8</t>
  </si>
  <si>
    <t>کسری تراز عملیاتی</t>
  </si>
  <si>
    <t>مالیات‌های مستقیم</t>
  </si>
  <si>
    <t>مالیات‌های غیرمستقیم</t>
  </si>
  <si>
    <t>سهم از کل درآمدهای مالیاتی</t>
  </si>
  <si>
    <t>سهم از سایر درآمدها</t>
  </si>
  <si>
    <t>درآمدهای مالیاتی</t>
  </si>
  <si>
    <t>سایر درآمدها</t>
  </si>
  <si>
    <t>وابستگي بودجه به نفت (درصد)</t>
  </si>
  <si>
    <t>منابع حاصل از فروش اوراق مالی اسلامی</t>
  </si>
  <si>
    <t>مصوب عمرانی</t>
  </si>
  <si>
    <t>سایر</t>
  </si>
  <si>
    <t>سهم از واگذاری دارایی‌های مالی</t>
  </si>
  <si>
    <t>منابع حاصل از نفت و فرآورده‌های نفتی-محور راست</t>
  </si>
  <si>
    <t>هزینه‌های جاری-محور راست</t>
  </si>
  <si>
    <t>درآمدهای عمومی-محور چپ</t>
  </si>
  <si>
    <t>نسبت تراز عملیاتی به منابع بودجه</t>
  </si>
  <si>
    <t>نسبت تراز عملیاتی به هزینه‌های جاری</t>
  </si>
  <si>
    <t>ارزش صادرات نفت خام (میلیارد دلار)</t>
  </si>
  <si>
    <t>پرداخت‌های عمرانی-محور چپ</t>
  </si>
  <si>
    <t>منابع حاصل از تخصیص اوراق مالی اسلامی-محور چپ</t>
  </si>
  <si>
    <t>صادرات نفت خام (میلیون بشکه در ماه)</t>
  </si>
  <si>
    <t>درصد تحقق پرداخت عمراني</t>
  </si>
  <si>
    <t>کسری تراز عملیاتی و سرمایه‌ای(مصوب)</t>
  </si>
  <si>
    <t>کسری تراز عملیاتی و سرمایه‌ای(عملکرد)</t>
  </si>
  <si>
    <t>1397:9</t>
  </si>
  <si>
    <t>هزینه های جاری</t>
  </si>
  <si>
    <t>یک ماهه</t>
  </si>
  <si>
    <t>دو ماهه</t>
  </si>
  <si>
    <t>سه ماهه</t>
  </si>
  <si>
    <t>چهار ماهه</t>
  </si>
  <si>
    <t>پنج ماهه</t>
  </si>
  <si>
    <t>شش ماهه</t>
  </si>
  <si>
    <t>هفت ماهه</t>
  </si>
  <si>
    <t>هشت ماهه</t>
  </si>
  <si>
    <t>نه ماهه</t>
  </si>
  <si>
    <t>مصوب</t>
  </si>
  <si>
    <t>عملکرد</t>
  </si>
  <si>
    <t>متوسط قیمت نه‌ماهه نفت خام (دلار)</t>
  </si>
  <si>
    <t>عملکرد-محور راست</t>
  </si>
  <si>
    <t>مصوب- محور چپ</t>
  </si>
  <si>
    <t>استفاده از تنخواه‌گردان خزانه (فاقد رقم مصوب)</t>
  </si>
  <si>
    <t>تحويل نفت خام به اشخاص حقيقي، حقوقي، تعاوني و خصوصي براساس قيمت بورس انرژي يا قيمت منطقه ای</t>
  </si>
  <si>
    <t>تنخواه هزینه ها</t>
  </si>
  <si>
    <t>سه‌ماهه 1396</t>
  </si>
  <si>
    <t>سه‌ماهه 1397</t>
  </si>
  <si>
    <t>سه‌ماهه 1398</t>
  </si>
  <si>
    <t xml:space="preserve"> واگذاري شركت‌هاي دولتي</t>
  </si>
  <si>
    <t xml:space="preserve">ساير درآمدها </t>
  </si>
  <si>
    <t>پنج ماهه 1396</t>
  </si>
  <si>
    <t>پنج ماهه 1397</t>
  </si>
  <si>
    <t>پنج ماهه 1398</t>
  </si>
  <si>
    <t xml:space="preserve">  (هزار ميليارد ريال)</t>
  </si>
  <si>
    <t>#</t>
  </si>
  <si>
    <t>منابع حاصل از صادرات ميعانات گازی و خالص صادرات گاز طبیعی</t>
  </si>
  <si>
    <t xml:space="preserve">سه درصد صادرات نفت خام، میعانات گازی و خالص صادرات برای مناطق نفت خيز و محروم </t>
  </si>
  <si>
    <t>منابع حاصل از  فروش داخلی ميعانات گازی (خوراک تحویلی به پتروشیمی‌ها)</t>
  </si>
  <si>
    <t>عملکرد یک ماهه</t>
  </si>
  <si>
    <t>پرداخت‌های قانونی بابت تکالیف قانونی بودجه (1)</t>
  </si>
  <si>
    <t>ساير (1)</t>
  </si>
  <si>
    <t>2- 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</si>
  <si>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 xml:space="preserve">3- تراز عملياتي و سرمايه‌اي دولت از مجموع تراز عملياتي و خالص  واگذاري دارايي‌هاي سرمايه‌اي به دست مي‌آيد. </t>
  </si>
  <si>
    <t xml:space="preserve">تراز عملياتي و سرمايه‌اي(3) </t>
  </si>
  <si>
    <t>*</t>
  </si>
  <si>
    <t>منابع حاصل از نفت خام و میعانات گازی</t>
  </si>
  <si>
    <t>تملك دارايي‌هاي سرمايه‌اي به صادرات نفت خام</t>
  </si>
  <si>
    <t>تعدیلات بانک مرکزی (2)</t>
  </si>
  <si>
    <t>يادداشت‌ها: (Ө) محاسبه امكان‌پذير نمي‌باشد. (..) ارقام در دسترس نيستند.  (#) بيش از 500 درصد افزايش (کاهش) دارد.(*) ارقام بسیار کوچک و نزدیک به صفر می‌باشند.</t>
  </si>
  <si>
    <t xml:space="preserve">يادداشت‌ها: (Ө) محاسبه امكان‌پذير نمي‌باشد. (..) ارقام در دسترس نيستند. (  ) ارقام داخل پرانتز منفي مي‌باشند. (#) بيش از 500 درصد افزايش (کاهش) دارد. (*) ارقام بسیار کوچک و نزدیک به صفر می‌باشند. </t>
  </si>
  <si>
    <t>صادرات نفت خام به مجموع پرداخت‌هاي هزينه‌اي و تملك دارايي‌هاي سرمايه‌اي</t>
  </si>
  <si>
    <t>۱- شامل تکالیف قانون بودجه سالانه، مصوبات ستاد مقابله با تحریم و مصوبات هیات محترم وزیران می‌باشد که بواسطه عدم تخصیص آنها از طرف سازمان برنامه و بودجه کشور، ذیل سرفصل هزینه‌های جاری لحاظ نمی‌شود.</t>
  </si>
  <si>
    <t xml:space="preserve">منابع حاصل از صادرات نفت خام 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</si>
  <si>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 می‌باشد.</t>
  </si>
  <si>
    <t>(به استثناي درآمدها و پرداخت‌هاي اختصاصي)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</si>
</sst>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"/>
    <numFmt numFmtId="172" formatCode="0.000000"/>
    <numFmt numFmtId="173" formatCode="0.00000000000000"/>
    <numFmt numFmtId="174" formatCode="0.00000000000"/>
    <numFmt numFmtId="175" formatCode="0.00_)"/>
    <numFmt numFmtId="176" formatCode="#,##0.0"/>
    <numFmt numFmtId="177" formatCode="_(* ###0.000000000_);_(* \(###0.000000000\)"/>
    <numFmt numFmtId="178" formatCode="_(* ###0.00000000000000000000_);_(* \(###0.00000000000000000000\)"/>
    <numFmt numFmtId="179" formatCode="_(* ###0.000000_);_(* \(###0.000000\)"/>
    <numFmt numFmtId="180" formatCode="#,##0_ ;\-#,##0\ "/>
  </numFmts>
  <fonts count="59">
    <font>
      <sz val="10"/>
      <name val="Arial"/>
      <charset val="178"/>
    </font>
    <font>
      <sz val="11"/>
      <color theme="1"/>
      <name val="Arial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8"/>
      <name val="Arial"/>
      <family val="2"/>
    </font>
    <font>
      <b/>
      <sz val="20"/>
      <name val="Nazanin"/>
      <charset val="178"/>
    </font>
    <font>
      <sz val="10"/>
      <name val="Nazanin"/>
      <charset val="178"/>
    </font>
    <font>
      <b/>
      <sz val="12"/>
      <name val="Nazanin"/>
      <charset val="178"/>
    </font>
    <font>
      <b/>
      <sz val="14"/>
      <name val="Nazanin"/>
      <charset val="178"/>
    </font>
    <font>
      <b/>
      <sz val="16"/>
      <name val="Nazanin"/>
      <charset val="178"/>
    </font>
    <font>
      <sz val="14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b/>
      <sz val="11"/>
      <name val="Nazanin"/>
      <charset val="178"/>
    </font>
    <font>
      <b/>
      <sz val="11"/>
      <color indexed="8"/>
      <name val="Nazanin"/>
      <charset val="178"/>
    </font>
    <font>
      <sz val="11"/>
      <name val="Nazanin"/>
      <charset val="178"/>
    </font>
    <font>
      <sz val="13"/>
      <name val="Nazanin"/>
      <charset val="178"/>
    </font>
    <font>
      <b/>
      <sz val="10"/>
      <name val="Nazanin"/>
      <charset val="178"/>
    </font>
    <font>
      <sz val="22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sz val="14"/>
      <color indexed="8"/>
      <name val="Nazanin"/>
      <charset val="178"/>
    </font>
    <font>
      <b/>
      <sz val="18"/>
      <name val="Nazanin"/>
      <charset val="178"/>
    </font>
    <font>
      <b/>
      <sz val="10"/>
      <color indexed="8"/>
      <name val="Nazanin"/>
      <charset val="178"/>
    </font>
    <font>
      <b/>
      <sz val="15"/>
      <name val="Nazanin"/>
      <charset val="178"/>
    </font>
    <font>
      <sz val="13"/>
      <color indexed="8"/>
      <name val="B 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3"/>
      <color rgb="FF000000"/>
      <name val="B Nazanin"/>
      <charset val="178"/>
    </font>
    <font>
      <sz val="10"/>
      <name val="Arial"/>
      <family val="2"/>
    </font>
    <font>
      <b/>
      <sz val="14"/>
      <color indexed="8"/>
      <name val="B Nazanin"/>
      <charset val="178"/>
    </font>
    <font>
      <b/>
      <sz val="14"/>
      <name val="B Nazanin"/>
      <charset val="178"/>
    </font>
    <font>
      <sz val="14"/>
      <name val="B Nazanin"/>
      <charset val="178"/>
    </font>
    <font>
      <b/>
      <sz val="20"/>
      <name val="B Nazanin"/>
      <charset val="17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4">
    <xf numFmtId="0" fontId="0" fillId="0" borderId="0"/>
    <xf numFmtId="165" fontId="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7" fillId="0" borderId="0"/>
    <xf numFmtId="0" fontId="29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54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17">
    <xf numFmtId="0" fontId="0" fillId="0" borderId="0" xfId="0"/>
    <xf numFmtId="0" fontId="11" fillId="0" borderId="0" xfId="0" applyFont="1"/>
    <xf numFmtId="0" fontId="11" fillId="0" borderId="0" xfId="0" applyFont="1" applyFill="1"/>
    <xf numFmtId="2" fontId="11" fillId="0" borderId="0" xfId="0" applyNumberFormat="1" applyFont="1" applyFill="1"/>
    <xf numFmtId="0" fontId="15" fillId="0" borderId="0" xfId="0" applyFont="1" applyBorder="1"/>
    <xf numFmtId="0" fontId="15" fillId="0" borderId="15" xfId="0" applyFont="1" applyBorder="1"/>
    <xf numFmtId="0" fontId="11" fillId="0" borderId="0" xfId="0" applyFont="1" applyBorder="1"/>
    <xf numFmtId="0" fontId="24" fillId="0" borderId="0" xfId="0" applyFont="1" applyBorder="1"/>
    <xf numFmtId="0" fontId="16" fillId="0" borderId="0" xfId="0" applyFont="1"/>
    <xf numFmtId="0" fontId="11" fillId="0" borderId="10" xfId="0" applyFont="1" applyBorder="1"/>
    <xf numFmtId="0" fontId="11" fillId="0" borderId="16" xfId="0" applyFont="1" applyBorder="1"/>
    <xf numFmtId="0" fontId="11" fillId="0" borderId="15" xfId="0" applyFont="1" applyBorder="1"/>
    <xf numFmtId="0" fontId="11" fillId="0" borderId="17" xfId="0" applyFont="1" applyBorder="1"/>
    <xf numFmtId="0" fontId="14" fillId="0" borderId="0" xfId="0" applyFont="1"/>
    <xf numFmtId="0" fontId="11" fillId="0" borderId="0" xfId="0" applyFont="1" applyFill="1" applyBorder="1"/>
    <xf numFmtId="168" fontId="11" fillId="0" borderId="0" xfId="0" applyNumberFormat="1" applyFont="1"/>
    <xf numFmtId="0" fontId="11" fillId="0" borderId="18" xfId="0" applyFont="1" applyBorder="1"/>
    <xf numFmtId="0" fontId="12" fillId="0" borderId="0" xfId="0" applyFont="1" applyFill="1" applyBorder="1" applyAlignment="1">
      <alignment horizontal="center"/>
    </xf>
    <xf numFmtId="1" fontId="11" fillId="0" borderId="0" xfId="0" applyNumberFormat="1" applyFont="1"/>
    <xf numFmtId="0" fontId="13" fillId="0" borderId="0" xfId="0" applyFont="1"/>
    <xf numFmtId="166" fontId="11" fillId="0" borderId="0" xfId="0" applyNumberFormat="1" applyFont="1"/>
    <xf numFmtId="0" fontId="15" fillId="0" borderId="17" xfId="0" applyFont="1" applyBorder="1"/>
    <xf numFmtId="168" fontId="12" fillId="0" borderId="0" xfId="0" applyNumberFormat="1" applyFont="1" applyBorder="1" applyProtection="1"/>
    <xf numFmtId="0" fontId="12" fillId="0" borderId="4" xfId="0" applyFont="1" applyBorder="1" applyProtection="1"/>
    <xf numFmtId="0" fontId="12" fillId="0" borderId="19" xfId="0" applyFont="1" applyBorder="1" applyProtection="1"/>
    <xf numFmtId="0" fontId="12" fillId="0" borderId="0" xfId="0" applyFont="1" applyFill="1" applyBorder="1" applyProtection="1"/>
    <xf numFmtId="168" fontId="12" fillId="0" borderId="15" xfId="0" applyNumberFormat="1" applyFont="1" applyBorder="1" applyProtection="1"/>
    <xf numFmtId="168" fontId="16" fillId="0" borderId="0" xfId="0" applyNumberFormat="1" applyFont="1" applyFill="1" applyBorder="1"/>
    <xf numFmtId="168" fontId="16" fillId="0" borderId="16" xfId="0" applyNumberFormat="1" applyFont="1" applyBorder="1"/>
    <xf numFmtId="168" fontId="12" fillId="0" borderId="17" xfId="0" applyNumberFormat="1" applyFont="1" applyBorder="1" applyProtection="1"/>
    <xf numFmtId="168" fontId="16" fillId="0" borderId="20" xfId="0" applyNumberFormat="1" applyFont="1" applyBorder="1"/>
    <xf numFmtId="168" fontId="12" fillId="0" borderId="18" xfId="0" applyNumberFormat="1" applyFont="1" applyBorder="1" applyProtection="1"/>
    <xf numFmtId="168" fontId="12" fillId="0" borderId="15" xfId="0" applyNumberFormat="1" applyFont="1" applyFill="1" applyBorder="1" applyProtection="1"/>
    <xf numFmtId="168" fontId="11" fillId="0" borderId="0" xfId="0" applyNumberFormat="1" applyFont="1" applyFill="1"/>
    <xf numFmtId="0" fontId="11" fillId="0" borderId="10" xfId="0" applyFont="1" applyBorder="1" applyAlignment="1">
      <alignment horizontal="right" readingOrder="2"/>
    </xf>
    <xf numFmtId="0" fontId="11" fillId="0" borderId="20" xfId="0" applyFont="1" applyBorder="1"/>
    <xf numFmtId="168" fontId="12" fillId="0" borderId="15" xfId="0" applyNumberFormat="1" applyFont="1" applyBorder="1" applyAlignment="1" applyProtection="1">
      <alignment horizontal="right"/>
    </xf>
    <xf numFmtId="168" fontId="12" fillId="0" borderId="17" xfId="0" applyNumberFormat="1" applyFont="1" applyBorder="1" applyAlignment="1" applyProtection="1">
      <alignment horizontal="right"/>
    </xf>
    <xf numFmtId="0" fontId="11" fillId="0" borderId="22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0" fontId="15" fillId="0" borderId="23" xfId="0" applyFont="1" applyBorder="1"/>
    <xf numFmtId="0" fontId="15" fillId="0" borderId="24" xfId="0" applyFont="1" applyBorder="1"/>
    <xf numFmtId="0" fontId="13" fillId="4" borderId="15" xfId="0" applyFont="1" applyFill="1" applyBorder="1"/>
    <xf numFmtId="0" fontId="13" fillId="4" borderId="0" xfId="0" applyFont="1" applyFill="1" applyBorder="1"/>
    <xf numFmtId="2" fontId="13" fillId="5" borderId="0" xfId="0" applyNumberFormat="1" applyFont="1" applyFill="1" applyBorder="1"/>
    <xf numFmtId="2" fontId="13" fillId="5" borderId="25" xfId="0" applyNumberFormat="1" applyFont="1" applyFill="1" applyBorder="1"/>
    <xf numFmtId="2" fontId="12" fillId="5" borderId="23" xfId="0" applyNumberFormat="1" applyFont="1" applyFill="1" applyBorder="1"/>
    <xf numFmtId="2" fontId="12" fillId="5" borderId="25" xfId="0" applyNumberFormat="1" applyFont="1" applyFill="1" applyBorder="1"/>
    <xf numFmtId="2" fontId="12" fillId="5" borderId="0" xfId="0" applyNumberFormat="1" applyFont="1" applyFill="1" applyBorder="1"/>
    <xf numFmtId="2" fontId="12" fillId="5" borderId="16" xfId="0" applyNumberFormat="1" applyFont="1" applyFill="1" applyBorder="1"/>
    <xf numFmtId="2" fontId="12" fillId="5" borderId="10" xfId="0" applyNumberFormat="1" applyFont="1" applyFill="1" applyBorder="1"/>
    <xf numFmtId="2" fontId="12" fillId="5" borderId="20" xfId="0" applyNumberFormat="1" applyFont="1" applyFill="1" applyBorder="1"/>
    <xf numFmtId="2" fontId="11" fillId="5" borderId="0" xfId="0" applyNumberFormat="1" applyFont="1" applyFill="1"/>
    <xf numFmtId="2" fontId="14" fillId="0" borderId="0" xfId="0" applyNumberFormat="1" applyFont="1" applyFill="1"/>
    <xf numFmtId="166" fontId="22" fillId="0" borderId="0" xfId="0" applyNumberFormat="1" applyFont="1" applyFill="1" applyBorder="1" applyAlignment="1" applyProtection="1">
      <alignment horizontal="left"/>
    </xf>
    <xf numFmtId="0" fontId="11" fillId="0" borderId="0" xfId="0" applyFont="1" applyFill="1" applyAlignment="1"/>
    <xf numFmtId="0" fontId="12" fillId="0" borderId="26" xfId="0" applyFont="1" applyBorder="1"/>
    <xf numFmtId="2" fontId="12" fillId="5" borderId="27" xfId="0" applyNumberFormat="1" applyFont="1" applyFill="1" applyBorder="1"/>
    <xf numFmtId="0" fontId="12" fillId="0" borderId="15" xfId="0" applyFont="1" applyBorder="1"/>
    <xf numFmtId="2" fontId="12" fillId="0" borderId="17" xfId="0" applyNumberFormat="1" applyFont="1" applyBorder="1"/>
    <xf numFmtId="170" fontId="12" fillId="0" borderId="15" xfId="0" applyNumberFormat="1" applyFont="1" applyBorder="1"/>
    <xf numFmtId="166" fontId="26" fillId="0" borderId="0" xfId="0" applyNumberFormat="1" applyFont="1" applyFill="1"/>
    <xf numFmtId="170" fontId="12" fillId="5" borderId="16" xfId="0" applyNumberFormat="1" applyFont="1" applyFill="1" applyBorder="1"/>
    <xf numFmtId="0" fontId="12" fillId="0" borderId="0" xfId="0" applyFont="1" applyAlignment="1">
      <alignment horizontal="center"/>
    </xf>
    <xf numFmtId="0" fontId="13" fillId="4" borderId="26" xfId="0" applyFont="1" applyFill="1" applyBorder="1"/>
    <xf numFmtId="0" fontId="13" fillId="4" borderId="17" xfId="0" applyFont="1" applyFill="1" applyBorder="1"/>
    <xf numFmtId="2" fontId="13" fillId="5" borderId="10" xfId="0" applyNumberFormat="1" applyFont="1" applyFill="1" applyBorder="1"/>
    <xf numFmtId="0" fontId="13" fillId="5" borderId="20" xfId="0" applyFont="1" applyFill="1" applyBorder="1"/>
    <xf numFmtId="0" fontId="11" fillId="5" borderId="20" xfId="0" applyFont="1" applyFill="1" applyBorder="1"/>
    <xf numFmtId="166" fontId="12" fillId="5" borderId="0" xfId="0" applyNumberFormat="1" applyFont="1" applyFill="1" applyBorder="1" applyAlignment="1"/>
    <xf numFmtId="166" fontId="12" fillId="5" borderId="16" xfId="0" applyNumberFormat="1" applyFont="1" applyFill="1" applyBorder="1" applyAlignment="1"/>
    <xf numFmtId="0" fontId="12" fillId="0" borderId="17" xfId="0" applyFont="1" applyBorder="1"/>
    <xf numFmtId="166" fontId="12" fillId="5" borderId="10" xfId="0" applyNumberFormat="1" applyFont="1" applyFill="1" applyBorder="1" applyAlignment="1"/>
    <xf numFmtId="0" fontId="11" fillId="0" borderId="0" xfId="0" applyFont="1" applyAlignment="1">
      <alignment wrapText="1" readingOrder="2"/>
    </xf>
    <xf numFmtId="2" fontId="11" fillId="5" borderId="37" xfId="0" applyNumberFormat="1" applyFont="1" applyFill="1" applyBorder="1"/>
    <xf numFmtId="2" fontId="11" fillId="5" borderId="38" xfId="0" applyNumberFormat="1" applyFont="1" applyFill="1" applyBorder="1"/>
    <xf numFmtId="0" fontId="15" fillId="5" borderId="39" xfId="0" applyFont="1" applyFill="1" applyBorder="1"/>
    <xf numFmtId="0" fontId="12" fillId="0" borderId="24" xfId="0" applyFont="1" applyBorder="1"/>
    <xf numFmtId="0" fontId="12" fillId="0" borderId="15" xfId="0" applyFont="1" applyFill="1" applyBorder="1"/>
    <xf numFmtId="0" fontId="15" fillId="0" borderId="10" xfId="0" applyFont="1" applyFill="1" applyBorder="1"/>
    <xf numFmtId="0" fontId="12" fillId="0" borderId="17" xfId="0" applyFont="1" applyFill="1" applyBorder="1"/>
    <xf numFmtId="1" fontId="24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166" fontId="13" fillId="8" borderId="0" xfId="0" applyNumberFormat="1" applyFont="1" applyFill="1" applyAlignment="1">
      <alignment horizontal="center"/>
    </xf>
    <xf numFmtId="168" fontId="16" fillId="0" borderId="0" xfId="0" applyNumberFormat="1" applyFont="1" applyBorder="1"/>
    <xf numFmtId="168" fontId="16" fillId="0" borderId="10" xfId="0" applyNumberFormat="1" applyFont="1" applyBorder="1"/>
    <xf numFmtId="175" fontId="16" fillId="0" borderId="0" xfId="0" applyNumberFormat="1" applyFont="1" applyFill="1" applyBorder="1"/>
    <xf numFmtId="170" fontId="12" fillId="0" borderId="17" xfId="0" applyNumberFormat="1" applyFont="1" applyBorder="1"/>
    <xf numFmtId="166" fontId="11" fillId="0" borderId="0" xfId="0" applyNumberFormat="1" applyFont="1" applyBorder="1" applyAlignment="1">
      <alignment horizontal="center" vertical="center"/>
    </xf>
    <xf numFmtId="3" fontId="16" fillId="6" borderId="6" xfId="0" applyNumberFormat="1" applyFont="1" applyFill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166" fontId="16" fillId="0" borderId="6" xfId="0" applyNumberFormat="1" applyFont="1" applyBorder="1" applyAlignment="1">
      <alignment horizontal="center" vertical="center"/>
    </xf>
    <xf numFmtId="166" fontId="16" fillId="6" borderId="6" xfId="0" applyNumberFormat="1" applyFont="1" applyFill="1" applyBorder="1" applyAlignment="1">
      <alignment horizontal="center" vertical="center"/>
    </xf>
    <xf numFmtId="166" fontId="16" fillId="9" borderId="42" xfId="0" applyNumberFormat="1" applyFont="1" applyFill="1" applyBorder="1" applyAlignment="1">
      <alignment horizontal="center" vertical="center"/>
    </xf>
    <xf numFmtId="176" fontId="11" fillId="0" borderId="0" xfId="0" applyNumberFormat="1" applyFont="1"/>
    <xf numFmtId="176" fontId="11" fillId="0" borderId="0" xfId="0" applyNumberFormat="1" applyFont="1" applyAlignment="1">
      <alignment horizontal="center"/>
    </xf>
    <xf numFmtId="0" fontId="33" fillId="0" borderId="0" xfId="0" applyFont="1" applyAlignment="1">
      <alignment horizontal="center" readingOrder="2"/>
    </xf>
    <xf numFmtId="0" fontId="25" fillId="0" borderId="0" xfId="0" applyFont="1"/>
    <xf numFmtId="3" fontId="16" fillId="6" borderId="9" xfId="0" applyNumberFormat="1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66" fontId="16" fillId="0" borderId="9" xfId="0" applyNumberFormat="1" applyFont="1" applyBorder="1" applyAlignment="1">
      <alignment horizontal="center" vertical="center"/>
    </xf>
    <xf numFmtId="166" fontId="16" fillId="6" borderId="9" xfId="0" applyNumberFormat="1" applyFont="1" applyFill="1" applyBorder="1" applyAlignment="1">
      <alignment horizontal="center" vertical="center"/>
    </xf>
    <xf numFmtId="166" fontId="16" fillId="9" borderId="10" xfId="0" applyNumberFormat="1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3" fontId="16" fillId="6" borderId="13" xfId="0" applyNumberFormat="1" applyFont="1" applyFill="1" applyBorder="1" applyAlignment="1">
      <alignment horizontal="center" vertical="center"/>
    </xf>
    <xf numFmtId="3" fontId="16" fillId="6" borderId="31" xfId="0" applyNumberFormat="1" applyFont="1" applyFill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3" fontId="16" fillId="0" borderId="31" xfId="0" applyNumberFormat="1" applyFont="1" applyBorder="1" applyAlignment="1">
      <alignment horizontal="center" vertical="center"/>
    </xf>
    <xf numFmtId="166" fontId="16" fillId="0" borderId="13" xfId="0" applyNumberFormat="1" applyFont="1" applyBorder="1" applyAlignment="1">
      <alignment horizontal="center" vertical="center"/>
    </xf>
    <xf numFmtId="166" fontId="16" fillId="0" borderId="31" xfId="0" applyNumberFormat="1" applyFont="1" applyBorder="1" applyAlignment="1">
      <alignment horizontal="center" vertical="center"/>
    </xf>
    <xf numFmtId="166" fontId="16" fillId="6" borderId="13" xfId="0" applyNumberFormat="1" applyFont="1" applyFill="1" applyBorder="1" applyAlignment="1">
      <alignment horizontal="center" vertical="center"/>
    </xf>
    <xf numFmtId="166" fontId="16" fillId="6" borderId="31" xfId="0" applyNumberFormat="1" applyFont="1" applyFill="1" applyBorder="1" applyAlignment="1">
      <alignment horizontal="center" vertical="center"/>
    </xf>
    <xf numFmtId="2" fontId="16" fillId="9" borderId="34" xfId="0" applyNumberFormat="1" applyFont="1" applyFill="1" applyBorder="1" applyAlignment="1">
      <alignment horizontal="center" vertical="center"/>
    </xf>
    <xf numFmtId="2" fontId="16" fillId="9" borderId="20" xfId="0" applyNumberFormat="1" applyFont="1" applyFill="1" applyBorder="1" applyAlignment="1">
      <alignment horizontal="center" vertical="center"/>
    </xf>
    <xf numFmtId="0" fontId="21" fillId="0" borderId="0" xfId="0" applyFont="1" applyFill="1"/>
    <xf numFmtId="166" fontId="15" fillId="0" borderId="0" xfId="0" applyNumberFormat="1" applyFont="1" applyFill="1" applyBorder="1" applyAlignment="1">
      <alignment horizontal="center"/>
    </xf>
    <xf numFmtId="166" fontId="18" fillId="0" borderId="0" xfId="0" applyNumberFormat="1" applyFont="1" applyBorder="1"/>
    <xf numFmtId="166" fontId="19" fillId="0" borderId="0" xfId="0" applyNumberFormat="1" applyFont="1" applyBorder="1"/>
    <xf numFmtId="0" fontId="23" fillId="0" borderId="0" xfId="0" applyFont="1" applyBorder="1" applyAlignment="1">
      <alignment horizontal="center" vertical="center"/>
    </xf>
    <xf numFmtId="0" fontId="15" fillId="0" borderId="0" xfId="0" applyFont="1" applyFill="1" applyBorder="1"/>
    <xf numFmtId="0" fontId="30" fillId="0" borderId="0" xfId="0" applyFont="1" applyBorder="1"/>
    <xf numFmtId="0" fontId="11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166" fontId="17" fillId="0" borderId="0" xfId="0" applyNumberFormat="1" applyFont="1" applyBorder="1"/>
    <xf numFmtId="0" fontId="19" fillId="0" borderId="0" xfId="0" applyFont="1" applyBorder="1" applyAlignment="1"/>
    <xf numFmtId="166" fontId="15" fillId="0" borderId="0" xfId="0" applyNumberFormat="1" applyFont="1" applyBorder="1" applyAlignment="1">
      <alignment horizontal="center"/>
    </xf>
    <xf numFmtId="166" fontId="24" fillId="0" borderId="0" xfId="0" applyNumberFormat="1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166" fontId="24" fillId="0" borderId="7" xfId="0" applyNumberFormat="1" applyFont="1" applyBorder="1" applyAlignment="1">
      <alignment horizontal="center"/>
    </xf>
    <xf numFmtId="166" fontId="24" fillId="0" borderId="0" xfId="0" applyNumberFormat="1" applyFont="1" applyFill="1" applyBorder="1" applyAlignment="1">
      <alignment horizontal="center"/>
    </xf>
    <xf numFmtId="166" fontId="13" fillId="11" borderId="0" xfId="0" applyNumberFormat="1" applyFont="1" applyFill="1" applyBorder="1" applyAlignment="1">
      <alignment horizontal="center"/>
    </xf>
    <xf numFmtId="166" fontId="24" fillId="0" borderId="10" xfId="0" applyNumberFormat="1" applyFont="1" applyBorder="1" applyAlignment="1">
      <alignment horizontal="center"/>
    </xf>
    <xf numFmtId="172" fontId="15" fillId="0" borderId="0" xfId="0" applyNumberFormat="1" applyFont="1" applyBorder="1" applyAlignment="1">
      <alignment horizontal="center"/>
    </xf>
    <xf numFmtId="0" fontId="11" fillId="0" borderId="0" xfId="0" applyFont="1" applyAlignment="1"/>
    <xf numFmtId="0" fontId="15" fillId="0" borderId="0" xfId="0" applyFont="1"/>
    <xf numFmtId="0" fontId="10" fillId="0" borderId="0" xfId="0" applyFont="1" applyAlignment="1"/>
    <xf numFmtId="0" fontId="15" fillId="0" borderId="0" xfId="0" applyFont="1" applyAlignment="1"/>
    <xf numFmtId="0" fontId="13" fillId="0" borderId="0" xfId="0" applyFont="1" applyAlignment="1"/>
    <xf numFmtId="0" fontId="21" fillId="0" borderId="0" xfId="0" applyFont="1"/>
    <xf numFmtId="166" fontId="21" fillId="0" borderId="0" xfId="0" applyNumberFormat="1" applyFont="1"/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6" fontId="17" fillId="0" borderId="0" xfId="0" applyNumberFormat="1" applyFont="1" applyFill="1" applyBorder="1" applyAlignment="1">
      <alignment horizontal="center" vertical="center"/>
    </xf>
    <xf numFmtId="166" fontId="24" fillId="0" borderId="20" xfId="0" applyNumberFormat="1" applyFont="1" applyBorder="1" applyAlignment="1">
      <alignment horizontal="center"/>
    </xf>
    <xf numFmtId="171" fontId="11" fillId="0" borderId="0" xfId="0" applyNumberFormat="1" applyFont="1" applyBorder="1"/>
    <xf numFmtId="166" fontId="15" fillId="0" borderId="0" xfId="0" applyNumberFormat="1" applyFont="1" applyFill="1" applyBorder="1"/>
    <xf numFmtId="166" fontId="31" fillId="0" borderId="0" xfId="0" applyNumberFormat="1" applyFont="1" applyFill="1" applyBorder="1" applyAlignment="1">
      <alignment horizontal="center" vertical="center"/>
    </xf>
    <xf numFmtId="0" fontId="34" fillId="0" borderId="0" xfId="4" applyFont="1" applyFill="1" applyBorder="1" applyAlignment="1"/>
    <xf numFmtId="0" fontId="21" fillId="0" borderId="0" xfId="4" applyFont="1" applyFill="1" applyBorder="1"/>
    <xf numFmtId="166" fontId="21" fillId="0" borderId="0" xfId="4" applyNumberFormat="1" applyFont="1" applyFill="1" applyBorder="1"/>
    <xf numFmtId="166" fontId="11" fillId="0" borderId="0" xfId="4" applyNumberFormat="1" applyFont="1" applyFill="1" applyBorder="1"/>
    <xf numFmtId="0" fontId="12" fillId="0" borderId="0" xfId="4" applyFont="1" applyFill="1" applyBorder="1" applyAlignment="1">
      <alignment horizontal="center" vertical="center"/>
    </xf>
    <xf numFmtId="166" fontId="12" fillId="0" borderId="0" xfId="4" applyNumberFormat="1" applyFont="1" applyFill="1" applyBorder="1" applyAlignment="1">
      <alignment horizontal="center"/>
    </xf>
    <xf numFmtId="2" fontId="12" fillId="0" borderId="0" xfId="4" applyNumberFormat="1" applyFont="1" applyFill="1" applyBorder="1" applyAlignment="1">
      <alignment horizontal="center"/>
    </xf>
    <xf numFmtId="171" fontId="11" fillId="0" borderId="0" xfId="0" applyNumberFormat="1" applyFont="1"/>
    <xf numFmtId="0" fontId="32" fillId="0" borderId="0" xfId="0" applyFont="1" applyAlignment="1">
      <alignment vertical="center"/>
    </xf>
    <xf numFmtId="0" fontId="23" fillId="0" borderId="0" xfId="0" applyFont="1" applyBorder="1" applyAlignment="1"/>
    <xf numFmtId="49" fontId="23" fillId="0" borderId="0" xfId="0" applyNumberFormat="1" applyFont="1" applyBorder="1" applyAlignment="1"/>
    <xf numFmtId="166" fontId="11" fillId="0" borderId="0" xfId="0" applyNumberFormat="1" applyFont="1" applyBorder="1"/>
    <xf numFmtId="2" fontId="13" fillId="11" borderId="15" xfId="0" applyNumberFormat="1" applyFont="1" applyFill="1" applyBorder="1"/>
    <xf numFmtId="166" fontId="13" fillId="11" borderId="15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166" fontId="12" fillId="0" borderId="13" xfId="0" applyNumberFormat="1" applyFont="1" applyFill="1" applyBorder="1" applyAlignment="1">
      <alignment horizontal="center"/>
    </xf>
    <xf numFmtId="2" fontId="12" fillId="0" borderId="38" xfId="0" applyNumberFormat="1" applyFont="1" applyFill="1" applyBorder="1" applyAlignment="1">
      <alignment horizontal="center"/>
    </xf>
    <xf numFmtId="0" fontId="14" fillId="3" borderId="0" xfId="0" applyFont="1" applyFill="1" applyBorder="1" applyAlignment="1"/>
    <xf numFmtId="0" fontId="21" fillId="0" borderId="0" xfId="0" applyFont="1" applyBorder="1"/>
    <xf numFmtId="166" fontId="12" fillId="0" borderId="0" xfId="0" applyNumberFormat="1" applyFont="1" applyBorder="1" applyAlignment="1">
      <alignment horizontal="center" vertical="center"/>
    </xf>
    <xf numFmtId="0" fontId="24" fillId="0" borderId="0" xfId="0" applyFont="1" applyFill="1" applyBorder="1"/>
    <xf numFmtId="172" fontId="15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/>
    <xf numFmtId="0" fontId="15" fillId="0" borderId="0" xfId="0" applyFont="1" applyFill="1" applyBorder="1" applyAlignment="1">
      <alignment horizontal="center"/>
    </xf>
    <xf numFmtId="166" fontId="11" fillId="0" borderId="0" xfId="0" applyNumberFormat="1" applyFont="1" applyFill="1" applyBorder="1"/>
    <xf numFmtId="166" fontId="11" fillId="0" borderId="0" xfId="0" applyNumberFormat="1" applyFont="1" applyFill="1"/>
    <xf numFmtId="166" fontId="24" fillId="0" borderId="16" xfId="0" applyNumberFormat="1" applyFont="1" applyBorder="1" applyAlignment="1">
      <alignment horizontal="center"/>
    </xf>
    <xf numFmtId="166" fontId="24" fillId="0" borderId="15" xfId="0" applyNumberFormat="1" applyFont="1" applyBorder="1" applyAlignment="1">
      <alignment horizontal="center"/>
    </xf>
    <xf numFmtId="2" fontId="13" fillId="11" borderId="14" xfId="0" applyNumberFormat="1" applyFont="1" applyFill="1" applyBorder="1" applyAlignment="1">
      <alignment horizontal="center"/>
    </xf>
    <xf numFmtId="166" fontId="13" fillId="11" borderId="3" xfId="0" applyNumberFormat="1" applyFont="1" applyFill="1" applyBorder="1" applyAlignment="1">
      <alignment horizontal="center"/>
    </xf>
    <xf numFmtId="166" fontId="24" fillId="0" borderId="36" xfId="0" applyNumberFormat="1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15" xfId="0" applyNumberFormat="1" applyFont="1" applyFill="1" applyBorder="1" applyAlignment="1">
      <alignment horizontal="right"/>
    </xf>
    <xf numFmtId="166" fontId="12" fillId="5" borderId="15" xfId="0" applyNumberFormat="1" applyFont="1" applyFill="1" applyBorder="1" applyAlignment="1">
      <alignment horizontal="right"/>
    </xf>
    <xf numFmtId="166" fontId="12" fillId="5" borderId="17" xfId="0" applyNumberFormat="1" applyFont="1" applyFill="1" applyBorder="1" applyAlignment="1">
      <alignment horizontal="right"/>
    </xf>
    <xf numFmtId="2" fontId="11" fillId="5" borderId="32" xfId="0" applyNumberFormat="1" applyFont="1" applyFill="1" applyBorder="1"/>
    <xf numFmtId="0" fontId="15" fillId="5" borderId="27" xfId="0" applyFont="1" applyFill="1" applyBorder="1"/>
    <xf numFmtId="0" fontId="13" fillId="5" borderId="44" xfId="0" applyFont="1" applyFill="1" applyBorder="1"/>
    <xf numFmtId="0" fontId="13" fillId="5" borderId="33" xfId="0" applyFont="1" applyFill="1" applyBorder="1"/>
    <xf numFmtId="166" fontId="24" fillId="0" borderId="11" xfId="0" applyNumberFormat="1" applyFont="1" applyBorder="1" applyAlignment="1">
      <alignment horizontal="center"/>
    </xf>
    <xf numFmtId="166" fontId="24" fillId="0" borderId="35" xfId="0" applyNumberFormat="1" applyFont="1" applyBorder="1" applyAlignment="1">
      <alignment horizontal="center"/>
    </xf>
    <xf numFmtId="166" fontId="24" fillId="0" borderId="21" xfId="0" applyNumberFormat="1" applyFont="1" applyBorder="1" applyAlignment="1">
      <alignment horizontal="center"/>
    </xf>
    <xf numFmtId="166" fontId="24" fillId="0" borderId="17" xfId="0" applyNumberFormat="1" applyFont="1" applyBorder="1" applyAlignment="1">
      <alignment horizontal="center"/>
    </xf>
    <xf numFmtId="166" fontId="16" fillId="0" borderId="49" xfId="0" applyNumberFormat="1" applyFont="1" applyBorder="1" applyAlignment="1">
      <alignment horizontal="center" vertical="center"/>
    </xf>
    <xf numFmtId="0" fontId="13" fillId="7" borderId="0" xfId="0" applyFont="1" applyFill="1" applyBorder="1" applyAlignment="1"/>
    <xf numFmtId="0" fontId="11" fillId="0" borderId="48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6" fillId="6" borderId="15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center" vertical="center"/>
    </xf>
    <xf numFmtId="0" fontId="15" fillId="10" borderId="50" xfId="0" applyFont="1" applyFill="1" applyBorder="1" applyAlignment="1">
      <alignment horizontal="center"/>
    </xf>
    <xf numFmtId="0" fontId="15" fillId="10" borderId="47" xfId="0" applyFont="1" applyFill="1" applyBorder="1" applyAlignment="1">
      <alignment horizontal="center"/>
    </xf>
    <xf numFmtId="166" fontId="15" fillId="10" borderId="47" xfId="0" applyNumberFormat="1" applyFont="1" applyFill="1" applyBorder="1" applyAlignment="1">
      <alignment horizontal="center"/>
    </xf>
    <xf numFmtId="166" fontId="16" fillId="10" borderId="47" xfId="0" applyNumberFormat="1" applyFont="1" applyFill="1" applyBorder="1" applyAlignment="1">
      <alignment horizontal="center" vertical="center"/>
    </xf>
    <xf numFmtId="166" fontId="16" fillId="10" borderId="46" xfId="0" applyNumberFormat="1" applyFont="1" applyFill="1" applyBorder="1" applyAlignment="1">
      <alignment horizontal="center" vertical="center"/>
    </xf>
    <xf numFmtId="0" fontId="24" fillId="0" borderId="47" xfId="0" applyFont="1" applyBorder="1"/>
    <xf numFmtId="170" fontId="24" fillId="0" borderId="0" xfId="0" applyNumberFormat="1" applyFont="1" applyBorder="1" applyAlignment="1">
      <alignment horizontal="center"/>
    </xf>
    <xf numFmtId="166" fontId="24" fillId="0" borderId="14" xfId="0" applyNumberFormat="1" applyFont="1" applyBorder="1" applyAlignment="1">
      <alignment horizontal="center"/>
    </xf>
    <xf numFmtId="166" fontId="24" fillId="0" borderId="34" xfId="0" applyNumberFormat="1" applyFont="1" applyBorder="1" applyAlignment="1">
      <alignment horizontal="center"/>
    </xf>
    <xf numFmtId="166" fontId="41" fillId="0" borderId="0" xfId="0" applyNumberFormat="1" applyFont="1" applyBorder="1"/>
    <xf numFmtId="0" fontId="39" fillId="0" borderId="0" xfId="0" applyFont="1" applyFill="1" applyBorder="1" applyAlignment="1" applyProtection="1">
      <alignment horizontal="right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166" fontId="18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horizontal="center" vertical="center"/>
    </xf>
    <xf numFmtId="177" fontId="19" fillId="0" borderId="0" xfId="0" applyNumberFormat="1" applyFont="1" applyFill="1" applyBorder="1"/>
    <xf numFmtId="178" fontId="19" fillId="0" borderId="0" xfId="0" applyNumberFormat="1" applyFont="1" applyBorder="1"/>
    <xf numFmtId="0" fontId="3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169" fontId="14" fillId="0" borderId="0" xfId="0" applyNumberFormat="1" applyFont="1" applyFill="1" applyBorder="1"/>
    <xf numFmtId="169" fontId="14" fillId="0" borderId="0" xfId="0" applyNumberFormat="1" applyFont="1" applyBorder="1" applyAlignment="1">
      <alignment horizontal="right"/>
    </xf>
    <xf numFmtId="169" fontId="30" fillId="0" borderId="0" xfId="0" applyNumberFormat="1" applyFont="1" applyFill="1" applyBorder="1"/>
    <xf numFmtId="0" fontId="30" fillId="0" borderId="0" xfId="0" applyFont="1" applyBorder="1" applyAlignment="1">
      <alignment horizontal="right"/>
    </xf>
    <xf numFmtId="0" fontId="30" fillId="0" borderId="0" xfId="0" applyFont="1"/>
    <xf numFmtId="169" fontId="30" fillId="0" borderId="0" xfId="0" applyNumberFormat="1" applyFont="1"/>
    <xf numFmtId="169" fontId="14" fillId="0" borderId="0" xfId="0" applyNumberFormat="1" applyFont="1" applyFill="1" applyBorder="1" applyAlignment="1" applyProtection="1">
      <alignment horizontal="right"/>
    </xf>
    <xf numFmtId="1" fontId="30" fillId="0" borderId="0" xfId="0" applyNumberFormat="1" applyFont="1" applyFill="1" applyBorder="1"/>
    <xf numFmtId="169" fontId="16" fillId="0" borderId="0" xfId="0" applyNumberFormat="1" applyFont="1" applyFill="1" applyBorder="1" applyAlignment="1" applyProtection="1">
      <alignment horizontal="center"/>
    </xf>
    <xf numFmtId="0" fontId="31" fillId="0" borderId="0" xfId="0" applyFont="1" applyFill="1" applyBorder="1" applyAlignment="1" applyProtection="1">
      <alignment horizontal="center" readingOrder="2"/>
      <protection locked="0"/>
    </xf>
    <xf numFmtId="166" fontId="15" fillId="13" borderId="0" xfId="0" applyNumberFormat="1" applyFont="1" applyFill="1" applyBorder="1" applyAlignment="1">
      <alignment horizontal="right" vertical="center"/>
    </xf>
    <xf numFmtId="166" fontId="41" fillId="0" borderId="0" xfId="0" applyNumberFormat="1" applyFont="1" applyBorder="1" applyAlignment="1">
      <alignment horizontal="right" vertical="center"/>
    </xf>
    <xf numFmtId="177" fontId="41" fillId="0" borderId="0" xfId="0" applyNumberFormat="1" applyFont="1" applyFill="1" applyBorder="1"/>
    <xf numFmtId="178" fontId="41" fillId="0" borderId="0" xfId="0" applyNumberFormat="1" applyFont="1" applyBorder="1"/>
    <xf numFmtId="0" fontId="43" fillId="0" borderId="0" xfId="0" applyFont="1" applyBorder="1" applyAlignment="1"/>
    <xf numFmtId="0" fontId="44" fillId="0" borderId="0" xfId="0" applyNumberFormat="1" applyFont="1" applyBorder="1" applyAlignment="1">
      <alignment horizontal="center" vertical="center"/>
    </xf>
    <xf numFmtId="166" fontId="47" fillId="0" borderId="0" xfId="0" applyNumberFormat="1" applyFont="1" applyBorder="1" applyAlignment="1">
      <alignment horizontal="right" readingOrder="2"/>
    </xf>
    <xf numFmtId="168" fontId="48" fillId="0" borderId="0" xfId="0" applyNumberFormat="1" applyFont="1" applyFill="1" applyBorder="1" applyAlignment="1">
      <alignment horizontal="center"/>
    </xf>
    <xf numFmtId="168" fontId="46" fillId="0" borderId="0" xfId="0" applyNumberFormat="1" applyFont="1" applyFill="1" applyBorder="1" applyAlignment="1" applyProtection="1">
      <alignment horizontal="center"/>
    </xf>
    <xf numFmtId="166" fontId="41" fillId="0" borderId="0" xfId="0" applyNumberFormat="1" applyFont="1" applyBorder="1" applyAlignment="1">
      <alignment horizontal="center" vertical="center" readingOrder="2"/>
    </xf>
    <xf numFmtId="166" fontId="41" fillId="0" borderId="0" xfId="0" applyNumberFormat="1" applyFont="1" applyBorder="1" applyAlignment="1">
      <alignment horizontal="center" vertical="center"/>
    </xf>
    <xf numFmtId="177" fontId="41" fillId="0" borderId="0" xfId="0" applyNumberFormat="1" applyFont="1" applyFill="1" applyBorder="1" applyAlignment="1">
      <alignment horizontal="center" vertical="center"/>
    </xf>
    <xf numFmtId="178" fontId="41" fillId="0" borderId="0" xfId="0" applyNumberFormat="1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166" fontId="35" fillId="14" borderId="0" xfId="0" applyNumberFormat="1" applyFont="1" applyFill="1" applyBorder="1" applyAlignment="1">
      <alignment horizontal="right" vertical="center"/>
    </xf>
    <xf numFmtId="179" fontId="35" fillId="14" borderId="0" xfId="0" applyNumberFormat="1" applyFont="1" applyFill="1" applyBorder="1" applyAlignment="1">
      <alignment horizontal="center" vertical="center"/>
    </xf>
    <xf numFmtId="166" fontId="35" fillId="14" borderId="0" xfId="0" applyNumberFormat="1" applyFont="1" applyFill="1" applyBorder="1" applyAlignment="1">
      <alignment horizontal="center" vertical="center"/>
    </xf>
    <xf numFmtId="1" fontId="35" fillId="14" borderId="0" xfId="0" applyNumberFormat="1" applyFont="1" applyFill="1" applyBorder="1" applyAlignment="1">
      <alignment horizontal="center" vertical="center"/>
    </xf>
    <xf numFmtId="166" fontId="43" fillId="0" borderId="0" xfId="0" applyNumberFormat="1" applyFont="1"/>
    <xf numFmtId="1" fontId="17" fillId="0" borderId="0" xfId="0" applyNumberFormat="1" applyFont="1" applyFill="1" applyBorder="1"/>
    <xf numFmtId="49" fontId="38" fillId="0" borderId="0" xfId="0" applyNumberFormat="1" applyFont="1" applyBorder="1" applyAlignment="1">
      <alignment horizontal="center"/>
    </xf>
    <xf numFmtId="166" fontId="51" fillId="0" borderId="0" xfId="0" applyNumberFormat="1" applyFont="1" applyBorder="1"/>
    <xf numFmtId="0" fontId="40" fillId="0" borderId="0" xfId="0" applyFont="1" applyFill="1" applyBorder="1" applyAlignment="1">
      <alignment horizontal="right" indent="2"/>
    </xf>
    <xf numFmtId="164" fontId="49" fillId="0" borderId="32" xfId="7" applyFont="1" applyFill="1" applyBorder="1" applyAlignment="1">
      <alignment horizontal="center"/>
    </xf>
    <xf numFmtId="166" fontId="50" fillId="0" borderId="32" xfId="0" applyNumberFormat="1" applyFont="1" applyFill="1" applyBorder="1" applyAlignment="1" applyProtection="1">
      <alignment horizontal="center"/>
    </xf>
    <xf numFmtId="0" fontId="52" fillId="0" borderId="32" xfId="0" applyFont="1" applyFill="1" applyBorder="1" applyAlignment="1" applyProtection="1">
      <alignment horizontal="center"/>
    </xf>
    <xf numFmtId="166" fontId="49" fillId="0" borderId="32" xfId="0" applyNumberFormat="1" applyFont="1" applyFill="1" applyBorder="1" applyAlignment="1" applyProtection="1">
      <alignment horizontal="center"/>
    </xf>
    <xf numFmtId="0" fontId="49" fillId="0" borderId="32" xfId="0" applyFont="1" applyFill="1" applyBorder="1" applyAlignment="1" applyProtection="1">
      <alignment horizontal="center"/>
    </xf>
    <xf numFmtId="169" fontId="52" fillId="0" borderId="0" xfId="0" applyNumberFormat="1" applyFont="1" applyFill="1" applyBorder="1" applyAlignment="1" applyProtection="1"/>
    <xf numFmtId="0" fontId="52" fillId="0" borderId="0" xfId="0" applyFont="1" applyFill="1" applyBorder="1" applyAlignment="1" applyProtection="1">
      <alignment horizontal="center"/>
    </xf>
    <xf numFmtId="166" fontId="49" fillId="0" borderId="0" xfId="0" applyNumberFormat="1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167" fontId="49" fillId="0" borderId="8" xfId="0" applyNumberFormat="1" applyFont="1" applyFill="1" applyBorder="1" applyAlignment="1" applyProtection="1">
      <alignment horizontal="center"/>
    </xf>
    <xf numFmtId="1" fontId="50" fillId="0" borderId="0" xfId="0" applyNumberFormat="1" applyFont="1" applyFill="1" applyBorder="1" applyAlignment="1" applyProtection="1">
      <alignment horizontal="center" vertical="center"/>
    </xf>
    <xf numFmtId="167" fontId="50" fillId="0" borderId="0" xfId="0" applyNumberFormat="1" applyFont="1" applyFill="1" applyBorder="1" applyAlignment="1" applyProtection="1">
      <alignment horizontal="center" vertical="center"/>
    </xf>
    <xf numFmtId="1" fontId="49" fillId="0" borderId="8" xfId="0" applyNumberFormat="1" applyFont="1" applyFill="1" applyBorder="1" applyAlignment="1" applyProtection="1">
      <alignment horizontal="center" vertical="center"/>
    </xf>
    <xf numFmtId="0" fontId="49" fillId="0" borderId="23" xfId="0" applyFont="1" applyFill="1" applyBorder="1" applyAlignment="1">
      <alignment horizontal="right"/>
    </xf>
    <xf numFmtId="166" fontId="49" fillId="0" borderId="23" xfId="0" applyNumberFormat="1" applyFont="1" applyFill="1" applyBorder="1" applyAlignment="1" applyProtection="1">
      <alignment horizontal="center" vertical="center"/>
    </xf>
    <xf numFmtId="166" fontId="50" fillId="0" borderId="23" xfId="0" applyNumberFormat="1" applyFont="1" applyFill="1" applyBorder="1" applyAlignment="1" applyProtection="1">
      <alignment horizontal="center" vertical="center"/>
    </xf>
    <xf numFmtId="166" fontId="40" fillId="0" borderId="0" xfId="0" applyNumberFormat="1" applyFont="1" applyFill="1" applyBorder="1" applyAlignment="1" applyProtection="1">
      <alignment horizontal="center" vertical="center"/>
    </xf>
    <xf numFmtId="169" fontId="52" fillId="0" borderId="0" xfId="0" applyNumberFormat="1" applyFont="1" applyFill="1" applyBorder="1" applyAlignment="1" applyProtection="1">
      <alignment horizontal="center" vertical="center"/>
    </xf>
    <xf numFmtId="169" fontId="40" fillId="0" borderId="0" xfId="0" applyNumberFormat="1" applyFont="1" applyFill="1" applyBorder="1" applyAlignment="1" applyProtection="1">
      <alignment horizontal="center" vertical="center"/>
    </xf>
    <xf numFmtId="0" fontId="49" fillId="0" borderId="0" xfId="0" applyFont="1" applyFill="1" applyBorder="1" applyAlignment="1">
      <alignment horizontal="right"/>
    </xf>
    <xf numFmtId="166" fontId="49" fillId="0" borderId="0" xfId="0" applyNumberFormat="1" applyFont="1" applyFill="1" applyBorder="1" applyAlignment="1" applyProtection="1">
      <alignment horizontal="center" vertical="center"/>
    </xf>
    <xf numFmtId="169" fontId="49" fillId="0" borderId="0" xfId="0" applyNumberFormat="1" applyFont="1" applyFill="1" applyBorder="1" applyAlignment="1" applyProtection="1">
      <alignment horizontal="center" vertical="center"/>
    </xf>
    <xf numFmtId="0" fontId="49" fillId="2" borderId="0" xfId="0" applyFont="1" applyFill="1" applyBorder="1" applyAlignment="1">
      <alignment horizontal="right"/>
    </xf>
    <xf numFmtId="166" fontId="49" fillId="12" borderId="0" xfId="0" applyNumberFormat="1" applyFont="1" applyFill="1" applyBorder="1" applyAlignment="1" applyProtection="1">
      <alignment horizontal="center" vertical="center"/>
    </xf>
    <xf numFmtId="169" fontId="49" fillId="2" borderId="0" xfId="0" applyNumberFormat="1" applyFont="1" applyFill="1" applyBorder="1" applyAlignment="1" applyProtection="1">
      <alignment horizontal="center" vertical="center"/>
    </xf>
    <xf numFmtId="0" fontId="49" fillId="15" borderId="10" xfId="0" applyFont="1" applyFill="1" applyBorder="1" applyAlignment="1">
      <alignment horizontal="right"/>
    </xf>
    <xf numFmtId="166" fontId="49" fillId="15" borderId="10" xfId="0" applyNumberFormat="1" applyFont="1" applyFill="1" applyBorder="1" applyAlignment="1" applyProtection="1">
      <alignment horizontal="center" vertical="center"/>
    </xf>
    <xf numFmtId="169" fontId="49" fillId="15" borderId="10" xfId="0" applyNumberFormat="1" applyFont="1" applyFill="1" applyBorder="1" applyAlignment="1" applyProtection="1">
      <alignment horizontal="center" vertical="center"/>
    </xf>
    <xf numFmtId="166" fontId="36" fillId="0" borderId="32" xfId="0" applyNumberFormat="1" applyFont="1" applyBorder="1" applyAlignment="1"/>
    <xf numFmtId="166" fontId="36" fillId="0" borderId="32" xfId="0" applyNumberFormat="1" applyFont="1" applyBorder="1"/>
    <xf numFmtId="166" fontId="36" fillId="0" borderId="32" xfId="0" applyNumberFormat="1" applyFont="1" applyFill="1" applyBorder="1" applyAlignment="1" applyProtection="1">
      <alignment horizontal="center" vertical="center"/>
    </xf>
    <xf numFmtId="0" fontId="48" fillId="0" borderId="32" xfId="0" applyFont="1" applyFill="1" applyBorder="1" applyAlignment="1" applyProtection="1">
      <alignment horizontal="center"/>
    </xf>
    <xf numFmtId="0" fontId="36" fillId="0" borderId="32" xfId="0" applyFont="1" applyFill="1" applyBorder="1" applyAlignment="1" applyProtection="1">
      <alignment horizontal="centerContinuous"/>
    </xf>
    <xf numFmtId="0" fontId="36" fillId="0" borderId="32" xfId="0" applyFont="1" applyFill="1" applyBorder="1" applyAlignment="1" applyProtection="1">
      <alignment horizontal="center"/>
    </xf>
    <xf numFmtId="166" fontId="36" fillId="0" borderId="0" xfId="0" applyNumberFormat="1" applyFont="1" applyBorder="1" applyAlignment="1"/>
    <xf numFmtId="166" fontId="36" fillId="0" borderId="0" xfId="0" applyNumberFormat="1" applyFont="1" applyBorder="1"/>
    <xf numFmtId="173" fontId="36" fillId="0" borderId="0" xfId="0" applyNumberFormat="1" applyFont="1" applyBorder="1"/>
    <xf numFmtId="0" fontId="36" fillId="0" borderId="0" xfId="0" applyFont="1" applyFill="1" applyBorder="1" applyAlignment="1" applyProtection="1">
      <alignment horizontal="center"/>
    </xf>
    <xf numFmtId="0" fontId="48" fillId="0" borderId="0" xfId="0" applyFont="1" applyFill="1" applyBorder="1" applyAlignment="1" applyProtection="1">
      <alignment horizontal="center"/>
    </xf>
    <xf numFmtId="1" fontId="36" fillId="0" borderId="0" xfId="0" applyNumberFormat="1" applyFont="1" applyFill="1" applyBorder="1" applyAlignment="1" applyProtection="1">
      <alignment horizontal="center" vertical="center"/>
    </xf>
    <xf numFmtId="167" fontId="36" fillId="0" borderId="0" xfId="0" applyNumberFormat="1" applyFont="1" applyFill="1" applyBorder="1" applyAlignment="1" applyProtection="1">
      <alignment horizontal="center"/>
    </xf>
    <xf numFmtId="167" fontId="48" fillId="0" borderId="0" xfId="0" applyNumberFormat="1" applyFont="1" applyFill="1" applyBorder="1" applyAlignment="1" applyProtection="1">
      <alignment horizontal="center"/>
    </xf>
    <xf numFmtId="174" fontId="36" fillId="0" borderId="23" xfId="0" applyNumberFormat="1" applyFont="1" applyFill="1" applyBorder="1" applyAlignment="1" applyProtection="1">
      <alignment horizontal="right"/>
    </xf>
    <xf numFmtId="174" fontId="36" fillId="0" borderId="23" xfId="0" applyNumberFormat="1" applyFont="1" applyFill="1" applyBorder="1"/>
    <xf numFmtId="174" fontId="36" fillId="0" borderId="23" xfId="0" applyNumberFormat="1" applyFont="1" applyFill="1" applyBorder="1" applyAlignment="1">
      <alignment horizontal="center"/>
    </xf>
    <xf numFmtId="166" fontId="37" fillId="0" borderId="23" xfId="0" applyNumberFormat="1" applyFont="1" applyFill="1" applyBorder="1" applyAlignment="1" applyProtection="1">
      <alignment horizontal="center" vertical="center"/>
    </xf>
    <xf numFmtId="166" fontId="36" fillId="0" borderId="23" xfId="0" applyNumberFormat="1" applyFont="1" applyFill="1" applyBorder="1" applyAlignment="1">
      <alignment horizontal="right"/>
    </xf>
    <xf numFmtId="169" fontId="36" fillId="0" borderId="23" xfId="0" applyNumberFormat="1" applyFont="1" applyFill="1" applyBorder="1" applyAlignment="1">
      <alignment horizontal="right"/>
    </xf>
    <xf numFmtId="174" fontId="48" fillId="0" borderId="0" xfId="0" applyNumberFormat="1" applyFont="1" applyFill="1" applyBorder="1" applyAlignment="1"/>
    <xf numFmtId="174" fontId="48" fillId="0" borderId="0" xfId="0" applyNumberFormat="1" applyFont="1" applyFill="1" applyBorder="1" applyAlignment="1" applyProtection="1">
      <alignment horizontal="right"/>
    </xf>
    <xf numFmtId="174" fontId="48" fillId="0" borderId="0" xfId="0" applyNumberFormat="1" applyFont="1" applyFill="1" applyBorder="1" applyAlignment="1" applyProtection="1">
      <alignment horizontal="center"/>
    </xf>
    <xf numFmtId="166" fontId="46" fillId="0" borderId="0" xfId="0" applyNumberFormat="1" applyFont="1" applyFill="1" applyBorder="1" applyAlignment="1" applyProtection="1">
      <alignment horizontal="center" vertical="center"/>
    </xf>
    <xf numFmtId="166" fontId="48" fillId="0" borderId="0" xfId="0" applyNumberFormat="1" applyFont="1" applyFill="1" applyBorder="1" applyAlignment="1">
      <alignment horizontal="right"/>
    </xf>
    <xf numFmtId="169" fontId="48" fillId="0" borderId="0" xfId="0" applyNumberFormat="1" applyFont="1" applyFill="1" applyBorder="1" applyAlignment="1">
      <alignment horizontal="right"/>
    </xf>
    <xf numFmtId="174" fontId="48" fillId="0" borderId="0" xfId="0" applyNumberFormat="1" applyFont="1" applyFill="1" applyBorder="1"/>
    <xf numFmtId="174" fontId="48" fillId="0" borderId="0" xfId="0" applyNumberFormat="1" applyFont="1" applyFill="1" applyBorder="1" applyAlignment="1">
      <alignment horizontal="right"/>
    </xf>
    <xf numFmtId="174" fontId="36" fillId="0" borderId="0" xfId="0" applyNumberFormat="1" applyFont="1" applyFill="1" applyBorder="1" applyAlignment="1"/>
    <xf numFmtId="174" fontId="36" fillId="0" borderId="0" xfId="0" applyNumberFormat="1" applyFont="1" applyFill="1" applyBorder="1"/>
    <xf numFmtId="174" fontId="36" fillId="0" borderId="0" xfId="0" applyNumberFormat="1" applyFont="1" applyFill="1" applyBorder="1" applyAlignment="1" applyProtection="1">
      <alignment horizontal="right"/>
    </xf>
    <xf numFmtId="166" fontId="37" fillId="0" borderId="0" xfId="0" applyNumberFormat="1" applyFont="1" applyFill="1" applyBorder="1" applyAlignment="1" applyProtection="1">
      <alignment horizontal="center" vertical="center"/>
    </xf>
    <xf numFmtId="166" fontId="36" fillId="0" borderId="0" xfId="0" applyNumberFormat="1" applyFont="1" applyFill="1" applyBorder="1" applyAlignment="1">
      <alignment horizontal="right"/>
    </xf>
    <xf numFmtId="169" fontId="36" fillId="0" borderId="0" xfId="0" applyNumberFormat="1" applyFont="1" applyFill="1" applyBorder="1" applyAlignment="1">
      <alignment horizontal="right"/>
    </xf>
    <xf numFmtId="169" fontId="36" fillId="0" borderId="0" xfId="1" applyNumberFormat="1" applyFont="1" applyFill="1" applyBorder="1" applyAlignment="1" applyProtection="1">
      <alignment horizontal="right"/>
    </xf>
    <xf numFmtId="169" fontId="36" fillId="0" borderId="0" xfId="1" applyNumberFormat="1" applyFont="1" applyFill="1" applyBorder="1" applyAlignment="1" applyProtection="1">
      <alignment horizontal="right" vertical="center"/>
    </xf>
    <xf numFmtId="174" fontId="36" fillId="2" borderId="0" xfId="0" applyNumberFormat="1" applyFont="1" applyFill="1" applyBorder="1" applyAlignment="1" applyProtection="1">
      <alignment horizontal="right" vertical="center"/>
    </xf>
    <xf numFmtId="174" fontId="36" fillId="2" borderId="0" xfId="1" applyNumberFormat="1" applyFont="1" applyFill="1" applyBorder="1" applyAlignment="1" applyProtection="1">
      <alignment horizontal="center" vertical="center"/>
    </xf>
    <xf numFmtId="166" fontId="37" fillId="12" borderId="0" xfId="0" applyNumberFormat="1" applyFont="1" applyFill="1" applyBorder="1" applyAlignment="1" applyProtection="1">
      <alignment horizontal="center" vertical="center"/>
    </xf>
    <xf numFmtId="169" fontId="36" fillId="2" borderId="0" xfId="1" applyNumberFormat="1" applyFont="1" applyFill="1" applyBorder="1" applyAlignment="1" applyProtection="1">
      <alignment horizontal="right" vertical="center"/>
    </xf>
    <xf numFmtId="169" fontId="36" fillId="2" borderId="0" xfId="1" applyNumberFormat="1" applyFont="1" applyFill="1" applyBorder="1" applyAlignment="1" applyProtection="1">
      <alignment horizontal="right"/>
    </xf>
    <xf numFmtId="174" fontId="36" fillId="0" borderId="0" xfId="1" applyNumberFormat="1" applyFont="1" applyFill="1" applyBorder="1" applyAlignment="1" applyProtection="1">
      <alignment horizontal="right"/>
    </xf>
    <xf numFmtId="174" fontId="36" fillId="0" borderId="0" xfId="0" applyNumberFormat="1" applyFont="1" applyBorder="1"/>
    <xf numFmtId="166" fontId="36" fillId="0" borderId="0" xfId="0" applyNumberFormat="1" applyFont="1" applyBorder="1" applyAlignment="1">
      <alignment horizontal="right"/>
    </xf>
    <xf numFmtId="169" fontId="36" fillId="0" borderId="0" xfId="0" applyNumberFormat="1" applyFont="1" applyBorder="1" applyAlignment="1">
      <alignment horizontal="right"/>
    </xf>
    <xf numFmtId="169" fontId="48" fillId="0" borderId="0" xfId="0" applyNumberFormat="1" applyFont="1" applyBorder="1" applyAlignment="1">
      <alignment horizontal="right"/>
    </xf>
    <xf numFmtId="174" fontId="36" fillId="0" borderId="0" xfId="0" applyNumberFormat="1" applyFont="1" applyFill="1" applyBorder="1" applyAlignment="1">
      <alignment horizontal="right"/>
    </xf>
    <xf numFmtId="166" fontId="48" fillId="0" borderId="0" xfId="0" applyNumberFormat="1" applyFont="1" applyFill="1" applyBorder="1" applyAlignment="1">
      <alignment horizontal="right" vertical="center"/>
    </xf>
    <xf numFmtId="169" fontId="48" fillId="0" borderId="0" xfId="0" applyNumberFormat="1" applyFont="1" applyFill="1" applyBorder="1" applyAlignment="1">
      <alignment horizontal="right" vertical="center"/>
    </xf>
    <xf numFmtId="174" fontId="46" fillId="0" borderId="0" xfId="0" applyNumberFormat="1" applyFont="1" applyFill="1" applyBorder="1" applyAlignment="1">
      <alignment horizontal="right"/>
    </xf>
    <xf numFmtId="0" fontId="46" fillId="0" borderId="0" xfId="0" applyNumberFormat="1" applyFont="1" applyFill="1" applyBorder="1" applyAlignment="1">
      <alignment horizontal="right" vertical="center"/>
    </xf>
    <xf numFmtId="0" fontId="46" fillId="0" borderId="0" xfId="0" applyFont="1" applyFill="1" applyBorder="1" applyAlignment="1">
      <alignment horizontal="right"/>
    </xf>
    <xf numFmtId="166" fontId="48" fillId="0" borderId="0" xfId="0" applyNumberFormat="1" applyFont="1" applyBorder="1" applyAlignment="1">
      <alignment horizontal="right" vertical="center"/>
    </xf>
    <xf numFmtId="169" fontId="36" fillId="2" borderId="0" xfId="0" applyNumberFormat="1" applyFont="1" applyFill="1" applyBorder="1" applyAlignment="1" applyProtection="1">
      <alignment horizontal="right" vertical="center"/>
    </xf>
    <xf numFmtId="174" fontId="36" fillId="0" borderId="0" xfId="0" applyNumberFormat="1" applyFont="1" applyBorder="1" applyAlignment="1"/>
    <xf numFmtId="174" fontId="36" fillId="15" borderId="0" xfId="0" applyNumberFormat="1" applyFont="1" applyFill="1" applyBorder="1" applyAlignment="1" applyProtection="1">
      <alignment horizontal="right" vertical="center"/>
    </xf>
    <xf numFmtId="174" fontId="36" fillId="15" borderId="0" xfId="0" applyNumberFormat="1" applyFont="1" applyFill="1" applyBorder="1" applyAlignment="1" applyProtection="1">
      <alignment horizontal="center" vertical="center"/>
    </xf>
    <xf numFmtId="166" fontId="37" fillId="15" borderId="0" xfId="0" applyNumberFormat="1" applyFont="1" applyFill="1" applyBorder="1" applyAlignment="1" applyProtection="1">
      <alignment horizontal="center" vertical="center"/>
    </xf>
    <xf numFmtId="169" fontId="36" fillId="15" borderId="0" xfId="0" applyNumberFormat="1" applyFont="1" applyFill="1" applyBorder="1" applyAlignment="1" applyProtection="1">
      <alignment horizontal="right" vertical="center"/>
    </xf>
    <xf numFmtId="174" fontId="36" fillId="0" borderId="0" xfId="0" applyNumberFormat="1" applyFont="1" applyFill="1" applyBorder="1" applyAlignment="1" applyProtection="1">
      <alignment horizontal="right" vertical="center"/>
    </xf>
    <xf numFmtId="174" fontId="36" fillId="0" borderId="0" xfId="0" applyNumberFormat="1" applyFont="1" applyBorder="1" applyAlignment="1">
      <alignment vertical="center"/>
    </xf>
    <xf numFmtId="166" fontId="36" fillId="0" borderId="0" xfId="0" applyNumberFormat="1" applyFont="1" applyFill="1" applyBorder="1" applyAlignment="1">
      <alignment horizontal="right" vertical="center"/>
    </xf>
    <xf numFmtId="169" fontId="36" fillId="0" borderId="0" xfId="0" applyNumberFormat="1" applyFont="1" applyBorder="1" applyAlignment="1">
      <alignment horizontal="right" vertical="center"/>
    </xf>
    <xf numFmtId="174" fontId="36" fillId="15" borderId="0" xfId="1" applyNumberFormat="1" applyFont="1" applyFill="1" applyBorder="1" applyAlignment="1" applyProtection="1">
      <alignment horizontal="center" vertical="center"/>
    </xf>
    <xf numFmtId="169" fontId="36" fillId="15" borderId="0" xfId="1" applyNumberFormat="1" applyFont="1" applyFill="1" applyBorder="1" applyAlignment="1" applyProtection="1">
      <alignment horizontal="right" vertical="center"/>
    </xf>
    <xf numFmtId="174" fontId="48" fillId="0" borderId="0" xfId="0" applyNumberFormat="1" applyFont="1" applyBorder="1" applyAlignment="1"/>
    <xf numFmtId="174" fontId="48" fillId="0" borderId="0" xfId="0" applyNumberFormat="1" applyFont="1" applyBorder="1"/>
    <xf numFmtId="166" fontId="48" fillId="0" borderId="0" xfId="0" applyNumberFormat="1" applyFont="1" applyBorder="1"/>
    <xf numFmtId="174" fontId="48" fillId="0" borderId="0" xfId="0" applyNumberFormat="1" applyFont="1" applyFill="1" applyBorder="1" applyAlignment="1">
      <alignment horizontal="right" vertical="center"/>
    </xf>
    <xf numFmtId="174" fontId="48" fillId="0" borderId="0" xfId="0" applyNumberFormat="1" applyFont="1" applyFill="1" applyBorder="1" applyAlignment="1">
      <alignment vertical="center"/>
    </xf>
    <xf numFmtId="166" fontId="36" fillId="0" borderId="0" xfId="0" applyNumberFormat="1" applyFont="1" applyFill="1" applyBorder="1" applyAlignment="1" applyProtection="1">
      <alignment horizontal="center" vertical="center"/>
    </xf>
    <xf numFmtId="166" fontId="48" fillId="0" borderId="0" xfId="0" applyNumberFormat="1" applyFont="1" applyFill="1" applyBorder="1" applyAlignment="1">
      <alignment vertical="center"/>
    </xf>
    <xf numFmtId="166" fontId="36" fillId="0" borderId="0" xfId="0" applyNumberFormat="1" applyFont="1" applyFill="1" applyBorder="1" applyAlignment="1" applyProtection="1">
      <alignment horizontal="right"/>
    </xf>
    <xf numFmtId="169" fontId="36" fillId="0" borderId="0" xfId="0" applyNumberFormat="1" applyFont="1" applyBorder="1"/>
    <xf numFmtId="166" fontId="48" fillId="0" borderId="0" xfId="0" applyNumberFormat="1" applyFont="1" applyFill="1" applyBorder="1" applyAlignment="1" applyProtection="1"/>
    <xf numFmtId="166" fontId="48" fillId="0" borderId="0" xfId="0" applyNumberFormat="1" applyFont="1" applyBorder="1" applyAlignment="1">
      <alignment horizontal="right"/>
    </xf>
    <xf numFmtId="169" fontId="48" fillId="0" borderId="0" xfId="0" applyNumberFormat="1" applyFont="1" applyBorder="1"/>
    <xf numFmtId="166" fontId="36" fillId="0" borderId="0" xfId="0" applyNumberFormat="1" applyFont="1" applyBorder="1" applyAlignment="1">
      <alignment horizontal="right" vertical="center"/>
    </xf>
    <xf numFmtId="169" fontId="36" fillId="0" borderId="0" xfId="0" applyNumberFormat="1" applyFont="1" applyBorder="1" applyAlignment="1">
      <alignment horizontal="center" vertical="center"/>
    </xf>
    <xf numFmtId="166" fontId="36" fillId="0" borderId="10" xfId="0" applyNumberFormat="1" applyFont="1" applyFill="1" applyBorder="1" applyAlignment="1" applyProtection="1">
      <alignment horizontal="right"/>
    </xf>
    <xf numFmtId="166" fontId="36" fillId="0" borderId="10" xfId="0" applyNumberFormat="1" applyFont="1" applyBorder="1"/>
    <xf numFmtId="166" fontId="37" fillId="0" borderId="10" xfId="0" applyNumberFormat="1" applyFont="1" applyFill="1" applyBorder="1" applyAlignment="1" applyProtection="1">
      <alignment horizontal="center" vertical="center"/>
    </xf>
    <xf numFmtId="166" fontId="36" fillId="0" borderId="10" xfId="0" applyNumberFormat="1" applyFont="1" applyBorder="1" applyAlignment="1">
      <alignment horizontal="right"/>
    </xf>
    <xf numFmtId="169" fontId="36" fillId="0" borderId="10" xfId="0" applyNumberFormat="1" applyFont="1" applyBorder="1"/>
    <xf numFmtId="0" fontId="43" fillId="0" borderId="0" xfId="0" applyFont="1"/>
    <xf numFmtId="0" fontId="0" fillId="0" borderId="0" xfId="0"/>
    <xf numFmtId="0" fontId="43" fillId="0" borderId="0" xfId="0" applyFont="1"/>
    <xf numFmtId="49" fontId="53" fillId="0" borderId="0" xfId="0" applyNumberFormat="1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wrapText="1"/>
    </xf>
    <xf numFmtId="0" fontId="43" fillId="0" borderId="0" xfId="0" applyFont="1"/>
    <xf numFmtId="166" fontId="0" fillId="0" borderId="0" xfId="0" applyNumberFormat="1"/>
    <xf numFmtId="0" fontId="43" fillId="0" borderId="0" xfId="0" applyFont="1"/>
    <xf numFmtId="1" fontId="43" fillId="0" borderId="0" xfId="0" applyNumberFormat="1" applyFont="1"/>
    <xf numFmtId="0" fontId="43" fillId="13" borderId="0" xfId="0" applyFont="1" applyFill="1"/>
    <xf numFmtId="0" fontId="0" fillId="0" borderId="0" xfId="0"/>
    <xf numFmtId="0" fontId="43" fillId="0" borderId="0" xfId="0" applyFont="1"/>
    <xf numFmtId="0" fontId="0" fillId="0" borderId="0" xfId="0"/>
    <xf numFmtId="1" fontId="0" fillId="0" borderId="0" xfId="0" applyNumberFormat="1"/>
    <xf numFmtId="0" fontId="43" fillId="0" borderId="0" xfId="0" applyFont="1"/>
    <xf numFmtId="0" fontId="43" fillId="0" borderId="0" xfId="0" applyFont="1"/>
    <xf numFmtId="0" fontId="43" fillId="0" borderId="0" xfId="0" applyFont="1"/>
    <xf numFmtId="0" fontId="8" fillId="0" borderId="0" xfId="0" applyFont="1"/>
    <xf numFmtId="0" fontId="43" fillId="0" borderId="0" xfId="0" applyFont="1"/>
    <xf numFmtId="0" fontId="43" fillId="0" borderId="0" xfId="0" applyFont="1"/>
    <xf numFmtId="0" fontId="43" fillId="0" borderId="0" xfId="0" applyFont="1"/>
    <xf numFmtId="0" fontId="43" fillId="0" borderId="0" xfId="0" applyFont="1"/>
    <xf numFmtId="0" fontId="43" fillId="0" borderId="0" xfId="0" applyFont="1"/>
    <xf numFmtId="0" fontId="43" fillId="0" borderId="0" xfId="0" applyFont="1"/>
    <xf numFmtId="0" fontId="43" fillId="0" borderId="0" xfId="0" applyFont="1"/>
    <xf numFmtId="0" fontId="43" fillId="0" borderId="0" xfId="0" applyFont="1" applyAlignment="1">
      <alignment readingOrder="2"/>
    </xf>
    <xf numFmtId="0" fontId="36" fillId="0" borderId="8" xfId="0" applyFont="1" applyFill="1" applyBorder="1" applyAlignment="1" applyProtection="1">
      <alignment horizontal="center"/>
    </xf>
    <xf numFmtId="0" fontId="50" fillId="0" borderId="8" xfId="0" applyFont="1" applyFill="1" applyBorder="1" applyAlignment="1" applyProtection="1">
      <alignment horizontal="center"/>
    </xf>
    <xf numFmtId="2" fontId="46" fillId="0" borderId="0" xfId="0" applyNumberFormat="1" applyFont="1" applyFill="1" applyBorder="1" applyAlignment="1" applyProtection="1">
      <alignment horizontal="center" vertical="center"/>
    </xf>
    <xf numFmtId="166" fontId="41" fillId="0" borderId="0" xfId="0" applyNumberFormat="1" applyFont="1" applyAlignment="1">
      <alignment horizontal="right" vertical="center"/>
    </xf>
    <xf numFmtId="166" fontId="41" fillId="0" borderId="0" xfId="0" applyNumberFormat="1" applyFont="1"/>
    <xf numFmtId="177" fontId="41" fillId="0" borderId="0" xfId="0" applyNumberFormat="1" applyFont="1"/>
    <xf numFmtId="178" fontId="41" fillId="0" borderId="0" xfId="0" applyNumberFormat="1" applyFont="1"/>
    <xf numFmtId="166" fontId="41" fillId="0" borderId="0" xfId="0" applyNumberFormat="1" applyFont="1" applyAlignment="1">
      <alignment horizontal="right" readingOrder="2"/>
    </xf>
    <xf numFmtId="2" fontId="40" fillId="0" borderId="0" xfId="0" applyNumberFormat="1" applyFont="1" applyFill="1" applyBorder="1" applyAlignment="1" applyProtection="1">
      <alignment horizontal="center" vertical="center"/>
    </xf>
    <xf numFmtId="169" fontId="40" fillId="12" borderId="0" xfId="0" applyNumberFormat="1" applyFont="1" applyFill="1" applyBorder="1" applyAlignment="1" applyProtection="1">
      <alignment horizontal="center" vertical="center"/>
    </xf>
    <xf numFmtId="169" fontId="49" fillId="12" borderId="0" xfId="0" applyNumberFormat="1" applyFont="1" applyFill="1" applyBorder="1" applyAlignment="1" applyProtection="1">
      <alignment horizontal="center" vertical="center"/>
    </xf>
    <xf numFmtId="1" fontId="4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horizontal="right"/>
    </xf>
    <xf numFmtId="168" fontId="41" fillId="0" borderId="0" xfId="0" applyNumberFormat="1" applyFont="1" applyFill="1" applyBorder="1" applyAlignment="1">
      <alignment horizontal="center"/>
    </xf>
    <xf numFmtId="0" fontId="38" fillId="0" borderId="0" xfId="0" applyFont="1" applyAlignment="1">
      <alignment horizontal="center"/>
    </xf>
    <xf numFmtId="0" fontId="41" fillId="0" borderId="0" xfId="0" applyFont="1" applyFill="1" applyBorder="1" applyAlignment="1">
      <alignment horizontal="center"/>
    </xf>
    <xf numFmtId="169" fontId="50" fillId="0" borderId="0" xfId="0" applyNumberFormat="1" applyFont="1" applyFill="1" applyBorder="1" applyAlignment="1" applyProtection="1">
      <alignment horizontal="center" vertical="center"/>
    </xf>
    <xf numFmtId="166" fontId="17" fillId="0" borderId="0" xfId="0" applyNumberFormat="1" applyFont="1" applyBorder="1" applyAlignment="1">
      <alignment horizontal="center"/>
    </xf>
    <xf numFmtId="166" fontId="42" fillId="6" borderId="0" xfId="0" applyNumberFormat="1" applyFont="1" applyFill="1" applyAlignment="1">
      <alignment horizontal="center"/>
    </xf>
    <xf numFmtId="170" fontId="41" fillId="6" borderId="0" xfId="0" applyNumberFormat="1" applyFont="1" applyFill="1"/>
    <xf numFmtId="1" fontId="42" fillId="6" borderId="0" xfId="0" applyNumberFormat="1" applyFont="1" applyFill="1" applyAlignment="1">
      <alignment horizontal="center"/>
    </xf>
    <xf numFmtId="166" fontId="41" fillId="6" borderId="0" xfId="0" applyNumberFormat="1" applyFont="1" applyFill="1"/>
    <xf numFmtId="0" fontId="45" fillId="6" borderId="0" xfId="0" applyFont="1" applyFill="1" applyAlignment="1">
      <alignment horizontal="center"/>
    </xf>
    <xf numFmtId="166" fontId="55" fillId="6" borderId="10" xfId="0" applyNumberFormat="1" applyFont="1" applyFill="1" applyBorder="1" applyAlignment="1">
      <alignment horizontal="right" vertical="center"/>
    </xf>
    <xf numFmtId="166" fontId="42" fillId="6" borderId="0" xfId="0" applyNumberFormat="1" applyFont="1" applyFill="1"/>
    <xf numFmtId="0" fontId="45" fillId="6" borderId="0" xfId="0" applyFont="1" applyFill="1"/>
    <xf numFmtId="0" fontId="45" fillId="6" borderId="0" xfId="0" applyFont="1" applyFill="1" applyAlignment="1">
      <alignment vertical="center"/>
    </xf>
    <xf numFmtId="0" fontId="56" fillId="6" borderId="0" xfId="0" applyFont="1" applyFill="1" applyAlignment="1">
      <alignment horizontal="right"/>
    </xf>
    <xf numFmtId="164" fontId="45" fillId="6" borderId="0" xfId="7" applyFont="1" applyFill="1" applyBorder="1" applyAlignment="1">
      <alignment horizontal="center"/>
    </xf>
    <xf numFmtId="0" fontId="57" fillId="0" borderId="0" xfId="0" applyNumberFormat="1" applyFont="1" applyFill="1" applyBorder="1" applyAlignment="1">
      <alignment horizontal="right" vertical="center"/>
    </xf>
    <xf numFmtId="49" fontId="38" fillId="0" borderId="0" xfId="0" applyNumberFormat="1" applyFont="1" applyBorder="1" applyAlignment="1">
      <alignment horizontal="center"/>
    </xf>
    <xf numFmtId="166" fontId="17" fillId="0" borderId="0" xfId="0" applyNumberFormat="1" applyFont="1" applyBorder="1" applyAlignment="1">
      <alignment horizontal="center"/>
    </xf>
    <xf numFmtId="0" fontId="45" fillId="6" borderId="0" xfId="0" applyFont="1" applyFill="1" applyAlignment="1">
      <alignment horizontal="center" readingOrder="1"/>
    </xf>
    <xf numFmtId="0" fontId="36" fillId="0" borderId="32" xfId="0" applyFont="1" applyFill="1" applyBorder="1" applyAlignment="1" applyProtection="1">
      <alignment horizontal="center" vertical="center"/>
    </xf>
    <xf numFmtId="0" fontId="36" fillId="0" borderId="8" xfId="0" applyFont="1" applyFill="1" applyBorder="1" applyAlignment="1" applyProtection="1">
      <alignment horizontal="center" vertical="center"/>
    </xf>
    <xf numFmtId="0" fontId="36" fillId="0" borderId="8" xfId="0" applyFont="1" applyFill="1" applyBorder="1" applyAlignment="1" applyProtection="1">
      <alignment horizontal="center"/>
    </xf>
    <xf numFmtId="174" fontId="36" fillId="0" borderId="0" xfId="0" applyNumberFormat="1" applyFont="1" applyFill="1" applyBorder="1" applyAlignment="1" applyProtection="1">
      <alignment horizontal="right"/>
    </xf>
    <xf numFmtId="166" fontId="41" fillId="0" borderId="0" xfId="0" applyNumberFormat="1" applyFont="1" applyAlignment="1">
      <alignment horizontal="right" vertical="center" wrapText="1" readingOrder="2"/>
    </xf>
    <xf numFmtId="166" fontId="42" fillId="6" borderId="10" xfId="0" applyNumberFormat="1" applyFont="1" applyFill="1" applyBorder="1" applyAlignment="1">
      <alignment horizontal="center"/>
    </xf>
    <xf numFmtId="166" fontId="36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horizontal="center"/>
    </xf>
    <xf numFmtId="164" fontId="45" fillId="6" borderId="0" xfId="7" applyFont="1" applyFill="1" applyBorder="1" applyAlignment="1">
      <alignment horizontal="center"/>
    </xf>
    <xf numFmtId="0" fontId="49" fillId="0" borderId="32" xfId="0" applyFont="1" applyFill="1" applyBorder="1" applyAlignment="1" applyProtection="1">
      <alignment horizontal="center" vertical="center"/>
    </xf>
    <xf numFmtId="0" fontId="49" fillId="0" borderId="8" xfId="0" applyFont="1" applyFill="1" applyBorder="1" applyAlignment="1" applyProtection="1">
      <alignment horizontal="center" vertical="center"/>
    </xf>
    <xf numFmtId="0" fontId="49" fillId="0" borderId="8" xfId="0" applyFont="1" applyFill="1" applyBorder="1" applyAlignment="1" applyProtection="1">
      <alignment horizontal="center"/>
    </xf>
    <xf numFmtId="0" fontId="37" fillId="6" borderId="0" xfId="0" applyFont="1" applyFill="1" applyAlignment="1">
      <alignment horizontal="center" vertical="center"/>
    </xf>
    <xf numFmtId="0" fontId="43" fillId="0" borderId="0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166" fontId="41" fillId="0" borderId="0" xfId="0" applyNumberFormat="1" applyFont="1" applyBorder="1" applyAlignment="1">
      <alignment horizontal="right" vertical="center" readingOrder="2"/>
    </xf>
    <xf numFmtId="0" fontId="23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0" fontId="12" fillId="0" borderId="0" xfId="4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/>
    <xf numFmtId="166" fontId="12" fillId="0" borderId="0" xfId="4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49" fontId="23" fillId="0" borderId="0" xfId="0" applyNumberFormat="1" applyFont="1" applyBorder="1" applyAlignment="1">
      <alignment horizontal="center"/>
    </xf>
    <xf numFmtId="49" fontId="23" fillId="0" borderId="30" xfId="0" applyNumberFormat="1" applyFont="1" applyBorder="1" applyAlignment="1">
      <alignment horizontal="center"/>
    </xf>
    <xf numFmtId="49" fontId="23" fillId="0" borderId="8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2" fillId="0" borderId="2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166" fontId="12" fillId="0" borderId="32" xfId="0" applyNumberFormat="1" applyFont="1" applyBorder="1" applyAlignment="1">
      <alignment horizontal="center" vertical="center" wrapText="1"/>
    </xf>
    <xf numFmtId="166" fontId="12" fillId="0" borderId="27" xfId="0" applyNumberFormat="1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center" vertical="center" wrapText="1"/>
    </xf>
    <xf numFmtId="166" fontId="12" fillId="0" borderId="38" xfId="0" applyNumberFormat="1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 vertic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0" xfId="0" applyNumberFormat="1" applyFont="1" applyFill="1" applyBorder="1" applyAlignment="1">
      <alignment horizontal="right"/>
    </xf>
    <xf numFmtId="2" fontId="12" fillId="5" borderId="16" xfId="0" applyNumberFormat="1" applyFont="1" applyFill="1" applyBorder="1" applyAlignment="1">
      <alignment horizontal="right"/>
    </xf>
    <xf numFmtId="49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9" fontId="11" fillId="0" borderId="30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1" fontId="50" fillId="6" borderId="10" xfId="0" applyNumberFormat="1" applyFont="1" applyFill="1" applyBorder="1" applyAlignment="1">
      <alignment horizontal="left" vertical="center"/>
    </xf>
    <xf numFmtId="0" fontId="49" fillId="6" borderId="0" xfId="0" applyFont="1" applyFill="1" applyAlignment="1">
      <alignment horizontal="center" vertical="center"/>
    </xf>
    <xf numFmtId="180" fontId="58" fillId="6" borderId="0" xfId="7" applyNumberFormat="1" applyFont="1" applyFill="1" applyBorder="1" applyAlignment="1">
      <alignment horizontal="left"/>
    </xf>
    <xf numFmtId="1" fontId="50" fillId="6" borderId="0" xfId="0" applyNumberFormat="1" applyFont="1" applyFill="1" applyAlignment="1">
      <alignment horizontal="center"/>
    </xf>
  </cellXfs>
  <cellStyles count="34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cat>
            <c:strRef>
              <c:f>نمودارها!$C$4:$C$7</c:f>
              <c:strCache>
                <c:ptCount val="4"/>
                <c:pt idx="0">
                  <c:v>درآمدهای مالیاتی</c:v>
                </c:pt>
                <c:pt idx="1">
                  <c:v>سایر درآمدها</c:v>
                </c:pt>
                <c:pt idx="2">
                  <c:v>واگذاری دارایی‌های سرمایه‌ای</c:v>
                </c:pt>
                <c:pt idx="3">
                  <c:v>واگذاری دارایی‌های مالی</c:v>
                </c:pt>
              </c:strCache>
            </c:strRef>
          </c:cat>
          <c:val>
            <c:numRef>
              <c:f>نمودارها!$D$4:$D$7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56-4347-A1F2-E489AED90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9588239293925453"/>
          <c:y val="9.9159873738255216E-2"/>
          <c:w val="0.6039737532808602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نمودارها!$C$4:$C$7</c:f>
              <c:strCache>
                <c:ptCount val="4"/>
                <c:pt idx="0">
                  <c:v>درآمدهای مالیاتی</c:v>
                </c:pt>
                <c:pt idx="1">
                  <c:v>سایر درآمدها</c:v>
                </c:pt>
                <c:pt idx="2">
                  <c:v>واگذاری دارایی‌های سرمایه‌ای</c:v>
                </c:pt>
                <c:pt idx="3">
                  <c:v>واگذاری دارایی‌های مالی</c:v>
                </c:pt>
              </c:strCache>
            </c:strRef>
          </c:cat>
          <c:val>
            <c:numRef>
              <c:f>نمودارها!$E$4:$E$7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F7-40F6-BEF9-04D5E5286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6563741050692306"/>
          <c:y val="5.5555555555555455E-2"/>
          <c:w val="0.5926959755030626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نمودارها!$C$21:$C$24</c:f>
              <c:strCache>
                <c:ptCount val="4"/>
                <c:pt idx="0">
                  <c:v>هزینه‌های جاری</c:v>
                </c:pt>
                <c:pt idx="1">
                  <c:v>تملک دارایی‌های سرمایه‌ای</c:v>
                </c:pt>
                <c:pt idx="2">
                  <c:v>تملک دارایی‌های مالی</c:v>
                </c:pt>
                <c:pt idx="3">
                  <c:v>تنخواه‌گردان هزینه‌های جاری و عمرانی</c:v>
                </c:pt>
              </c:strCache>
            </c:strRef>
          </c:cat>
          <c:val>
            <c:numRef>
              <c:f>نمودارها!$D$21:$D$24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5B-44BF-ABFE-89B53CDB8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9466227435857848"/>
          <c:y val="4.1791860045447014E-2"/>
          <c:w val="0.5926959755030626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نمودارها!$C$21:$C$24</c:f>
              <c:strCache>
                <c:ptCount val="4"/>
                <c:pt idx="0">
                  <c:v>هزینه‌های جاری</c:v>
                </c:pt>
                <c:pt idx="1">
                  <c:v>تملک دارایی‌های سرمایه‌ای</c:v>
                </c:pt>
                <c:pt idx="2">
                  <c:v>تملک دارایی‌های مالی</c:v>
                </c:pt>
                <c:pt idx="3">
                  <c:v>تنخواه‌گردان هزینه‌های جاری و عمرانی</c:v>
                </c:pt>
              </c:strCache>
            </c:strRef>
          </c:cat>
          <c:val>
            <c:numRef>
              <c:f>نمودارها!$E$21:$E$24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7E-4A4D-BAE7-6ED369D75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نمودارها!$C$35</c:f>
              <c:strCache>
                <c:ptCount val="1"/>
                <c:pt idx="0">
                  <c:v>درآمدهای عمومی-محور چپ</c:v>
                </c:pt>
              </c:strCache>
            </c:strRef>
          </c:tx>
          <c:invertIfNegative val="0"/>
          <c:cat>
            <c:strRef>
              <c:f>نمودارها!$D$34:$L$34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نمودارها!$D$35:$L$35</c:f>
              <c:numCache>
                <c:formatCode>0.0</c:formatCode>
                <c:ptCount val="9"/>
                <c:pt idx="0">
                  <c:v>64.883464163528998</c:v>
                </c:pt>
                <c:pt idx="1">
                  <c:v>103.201149412557</c:v>
                </c:pt>
                <c:pt idx="2">
                  <c:v>96.122428882143979</c:v>
                </c:pt>
                <c:pt idx="3">
                  <c:v>156.85176073938999</c:v>
                </c:pt>
                <c:pt idx="4">
                  <c:v>103.9816648871461</c:v>
                </c:pt>
                <c:pt idx="5">
                  <c:v>109.63083517313399</c:v>
                </c:pt>
                <c:pt idx="6">
                  <c:v>120.83787890874396</c:v>
                </c:pt>
                <c:pt idx="7">
                  <c:v>99.796871766589931</c:v>
                </c:pt>
                <c:pt idx="8">
                  <c:v>154.08120893031401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F0-48AE-8C03-ED687D263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00736"/>
        <c:axId val="132902272"/>
      </c:barChart>
      <c:lineChart>
        <c:grouping val="standard"/>
        <c:varyColors val="0"/>
        <c:ser>
          <c:idx val="1"/>
          <c:order val="1"/>
          <c:tx>
            <c:strRef>
              <c:f>نمودارها!$C$36</c:f>
              <c:strCache>
                <c:ptCount val="1"/>
                <c:pt idx="0">
                  <c:v>هزینه‌های جاری-محور راست</c:v>
                </c:pt>
              </c:strCache>
            </c:strRef>
          </c:tx>
          <c:marker>
            <c:symbol val="none"/>
          </c:marker>
          <c:cat>
            <c:strRef>
              <c:f>نمودارها!$D$34:$L$34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نمودارها!$D$36:$L$36</c:f>
              <c:numCache>
                <c:formatCode>0.0</c:formatCode>
                <c:ptCount val="9"/>
                <c:pt idx="0">
                  <c:v>124.722992803653</c:v>
                </c:pt>
                <c:pt idx="1">
                  <c:v>236.43745486890299</c:v>
                </c:pt>
                <c:pt idx="2">
                  <c:v>226.91658315846411</c:v>
                </c:pt>
                <c:pt idx="3">
                  <c:v>266.00805943749378</c:v>
                </c:pt>
                <c:pt idx="4">
                  <c:v>266.32693001868017</c:v>
                </c:pt>
                <c:pt idx="5">
                  <c:v>189.53026730508893</c:v>
                </c:pt>
                <c:pt idx="6">
                  <c:v>191.79226792330411</c:v>
                </c:pt>
                <c:pt idx="7">
                  <c:v>231.36765830261425</c:v>
                </c:pt>
                <c:pt idx="8">
                  <c:v>206.722455042749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F0-48AE-8C03-ED687D263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909696"/>
        <c:axId val="132908160"/>
      </c:lineChart>
      <c:catAx>
        <c:axId val="132900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2902272"/>
        <c:crosses val="autoZero"/>
        <c:auto val="1"/>
        <c:lblAlgn val="ctr"/>
        <c:lblOffset val="100"/>
        <c:noMultiLvlLbl val="0"/>
      </c:catAx>
      <c:valAx>
        <c:axId val="13290227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2900736"/>
        <c:crosses val="autoZero"/>
        <c:crossBetween val="between"/>
      </c:valAx>
      <c:valAx>
        <c:axId val="132908160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crossAx val="132909696"/>
        <c:crosses val="max"/>
        <c:crossBetween val="between"/>
      </c:valAx>
      <c:catAx>
        <c:axId val="132909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2908160"/>
        <c:crosses val="autoZero"/>
        <c:auto val="1"/>
        <c:lblAlgn val="ctr"/>
        <c:lblOffset val="100"/>
        <c:noMultiLvlLbl val="0"/>
      </c:cat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041747697240268E-2"/>
          <c:y val="5.1400554097404488E-2"/>
          <c:w val="0.8579165046055196"/>
          <c:h val="0.56791510968900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نمودارها!$D$42</c:f>
              <c:strCache>
                <c:ptCount val="1"/>
                <c:pt idx="0">
                  <c:v>سهم از کل درآمدهای مالیاتی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dLbl>
              <c:idx val="10"/>
              <c:layout>
                <c:manualLayout>
                  <c:x val="-4.0588527253278524E-3"/>
                  <c:y val="1.14695340501792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75-4FFF-8BC9-34EAD3F4F08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نمودارها!$C$43:$C$52</c:f>
              <c:strCache>
                <c:ptCount val="10"/>
                <c:pt idx="0">
                  <c:v>مالیات‌های مستقیم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5">
                  <c:v>مالیات‌های غیرمستقیم</c:v>
                </c:pt>
                <c:pt idx="6">
                  <c:v>#REF!</c:v>
                </c:pt>
                <c:pt idx="7">
                  <c:v>#REF!</c:v>
                </c:pt>
                <c:pt idx="9">
                  <c:v>درآمدهای مالیاتی</c:v>
                </c:pt>
              </c:strCache>
            </c:strRef>
          </c:cat>
          <c:val>
            <c:numRef>
              <c:f>نمودارها!$D$43:$D$52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75-4FFF-8BC9-34EAD3F4F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51040"/>
        <c:axId val="132973312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نمودارها!$E$42</c:f>
              <c:strCache>
                <c:ptCount val="1"/>
                <c:pt idx="0">
                  <c:v>درصد تحقق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0175-4FFF-8BC9-34EAD3F4F084}"/>
              </c:ext>
            </c:extLst>
          </c:dPt>
          <c:dLbls>
            <c:dLbl>
              <c:idx val="10"/>
              <c:layout>
                <c:manualLayout>
                  <c:x val="0"/>
                  <c:y val="5.73476702508991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75-4FFF-8BC9-34EAD3F4F08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نمودارها!$B$43:$B$52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نمودارها!$E$43:$E$52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75-4FFF-8BC9-34EAD3F4F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80736"/>
        <c:axId val="132974848"/>
      </c:barChart>
      <c:catAx>
        <c:axId val="1329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2973312"/>
        <c:crosses val="autoZero"/>
        <c:auto val="1"/>
        <c:lblAlgn val="ctr"/>
        <c:lblOffset val="100"/>
        <c:noMultiLvlLbl val="0"/>
      </c:catAx>
      <c:valAx>
        <c:axId val="132973312"/>
        <c:scaling>
          <c:orientation val="minMax"/>
          <c:max val="200"/>
        </c:scaling>
        <c:delete val="0"/>
        <c:axPos val="l"/>
        <c:numFmt formatCode="0.0" sourceLinked="1"/>
        <c:majorTickMark val="out"/>
        <c:minorTickMark val="none"/>
        <c:tickLblPos val="nextTo"/>
        <c:crossAx val="132951040"/>
        <c:crosses val="autoZero"/>
        <c:crossBetween val="between"/>
      </c:valAx>
      <c:valAx>
        <c:axId val="132974848"/>
        <c:scaling>
          <c:orientation val="maxMin"/>
          <c:max val="200"/>
        </c:scaling>
        <c:delete val="0"/>
        <c:axPos val="r"/>
        <c:numFmt formatCode="0.0" sourceLinked="1"/>
        <c:majorTickMark val="out"/>
        <c:minorTickMark val="none"/>
        <c:tickLblPos val="nextTo"/>
        <c:crossAx val="132980736"/>
        <c:crosses val="max"/>
        <c:crossBetween val="between"/>
      </c:valAx>
      <c:catAx>
        <c:axId val="132980736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crossAx val="132974848"/>
        <c:crosses val="autoZero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l"/>
      <c:layout>
        <c:manualLayout>
          <c:xMode val="edge"/>
          <c:yMode val="edge"/>
          <c:x val="0.17078645544865823"/>
          <c:y val="0.90315558942228957"/>
          <c:w val="0.59575440808983682"/>
          <c:h val="7.8574436259983824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825127280776708E-2"/>
          <c:y val="7.9564098605321834E-2"/>
          <c:w val="0.82885494734846465"/>
          <c:h val="0.65461582008133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نمودارها!$D$59</c:f>
              <c:strCache>
                <c:ptCount val="1"/>
                <c:pt idx="0">
                  <c:v>سهم از سایر درآمدها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numRef>
              <c:f>نمودارها!$C$60:$C$65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cat>
          <c:val>
            <c:numRef>
              <c:f>نمودارها!$D$60:$D$65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8C-4A64-AEA1-E85ABD63C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91616"/>
        <c:axId val="133005696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نمودارها!$E$59</c:f>
              <c:strCache>
                <c:ptCount val="1"/>
                <c:pt idx="0">
                  <c:v>درصد تحقق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نمودارها!$B$60:$B$65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نمودارها!$E$60:$E$65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8C-4A64-AEA1-E85ABD63C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08768"/>
        <c:axId val="133007232"/>
      </c:barChart>
      <c:catAx>
        <c:axId val="132991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005696"/>
        <c:crosses val="autoZero"/>
        <c:auto val="1"/>
        <c:lblAlgn val="ctr"/>
        <c:lblOffset val="100"/>
        <c:noMultiLvlLbl val="0"/>
      </c:catAx>
      <c:valAx>
        <c:axId val="133005696"/>
        <c:scaling>
          <c:orientation val="minMax"/>
          <c:max val="200"/>
        </c:scaling>
        <c:delete val="0"/>
        <c:axPos val="l"/>
        <c:numFmt formatCode="0" sourceLinked="0"/>
        <c:majorTickMark val="out"/>
        <c:minorTickMark val="none"/>
        <c:tickLblPos val="nextTo"/>
        <c:crossAx val="132991616"/>
        <c:crosses val="autoZero"/>
        <c:crossBetween val="between"/>
      </c:valAx>
      <c:valAx>
        <c:axId val="133007232"/>
        <c:scaling>
          <c:orientation val="maxMin"/>
          <c:max val="100"/>
        </c:scaling>
        <c:delete val="0"/>
        <c:axPos val="r"/>
        <c:numFmt formatCode="0" sourceLinked="0"/>
        <c:majorTickMark val="out"/>
        <c:minorTickMark val="none"/>
        <c:tickLblPos val="nextTo"/>
        <c:crossAx val="133008768"/>
        <c:crosses val="max"/>
        <c:crossBetween val="between"/>
      </c:valAx>
      <c:catAx>
        <c:axId val="133008768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crossAx val="133007232"/>
        <c:crosses val="autoZero"/>
        <c:auto val="1"/>
        <c:lblAlgn val="ctr"/>
        <c:lblOffset val="100"/>
        <c:tickLblSkip val="1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2.8364924263984927E-2"/>
          <c:y val="0.91149374710514131"/>
          <c:w val="0.79731233595797646"/>
          <c:h val="8.5509237815861186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نمودارها!$C$83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numRef>
              <c:f>نمودارها!$D$82:$F$82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نمودارها!$D$83:$F$83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E1-4AB7-ADB2-90BA7931E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49728"/>
        <c:axId val="133055616"/>
      </c:barChart>
      <c:catAx>
        <c:axId val="13304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3055616"/>
        <c:crosses val="autoZero"/>
        <c:auto val="1"/>
        <c:lblAlgn val="ctr"/>
        <c:lblOffset val="100"/>
        <c:noMultiLvlLbl val="0"/>
      </c:catAx>
      <c:valAx>
        <c:axId val="133055616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3049728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نمودارها!$C$98</c:f>
              <c:strCache>
                <c:ptCount val="1"/>
                <c:pt idx="0">
                  <c:v>درآمدهای عمومی</c:v>
                </c:pt>
              </c:strCache>
            </c:strRef>
          </c:tx>
          <c:invertIfNegative val="0"/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نمودارها!$D$98:$F$98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81-4475-8682-F6937E98B41F}"/>
            </c:ext>
          </c:extLst>
        </c:ser>
        <c:ser>
          <c:idx val="1"/>
          <c:order val="1"/>
          <c:tx>
            <c:strRef>
              <c:f>نمودارها!$C$99</c:f>
              <c:strCache>
                <c:ptCount val="1"/>
                <c:pt idx="0">
                  <c:v>هزینه‌های جاری</c:v>
                </c:pt>
              </c:strCache>
            </c:strRef>
          </c:tx>
          <c:invertIfNegative val="0"/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نمودارها!$D$99:$F$99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81-4475-8682-F6937E98B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88000"/>
        <c:axId val="133089536"/>
      </c:barChart>
      <c:lineChart>
        <c:grouping val="standard"/>
        <c:varyColors val="0"/>
        <c:ser>
          <c:idx val="2"/>
          <c:order val="2"/>
          <c:tx>
            <c:strRef>
              <c:f>نمودارها!$C$100</c:f>
              <c:strCache>
                <c:ptCount val="1"/>
                <c:pt idx="0">
                  <c:v>کسری تراز عملیاتی</c:v>
                </c:pt>
              </c:strCache>
            </c:strRef>
          </c:tx>
          <c:marker>
            <c:symbol val="none"/>
          </c:marker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نمودارها!$D$100:$F$100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81-4475-8682-F6937E98B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088000"/>
        <c:axId val="133089536"/>
      </c:lineChart>
      <c:catAx>
        <c:axId val="13308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3089536"/>
        <c:crosses val="autoZero"/>
        <c:auto val="1"/>
        <c:lblAlgn val="ctr"/>
        <c:lblOffset val="100"/>
        <c:noMultiLvlLbl val="0"/>
      </c:catAx>
      <c:valAx>
        <c:axId val="13308953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3088000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نمودارها!$C$114</c:f>
              <c:strCache>
                <c:ptCount val="1"/>
                <c:pt idx="0">
                  <c:v>وابستگي بودجه به نفت (درصد)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0-146F-4D71-88B1-674873C7F46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1-146F-4D71-88B1-674873C7F46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2-146F-4D71-88B1-674873C7F46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نمودارها!$D$113:$N$113</c:f>
              <c:strCache>
                <c:ptCount val="11"/>
                <c:pt idx="0">
                  <c:v>1391</c:v>
                </c:pt>
                <c:pt idx="1">
                  <c:v>1392</c:v>
                </c:pt>
                <c:pt idx="2">
                  <c:v>1393</c:v>
                </c:pt>
                <c:pt idx="3">
                  <c:v>1394</c:v>
                </c:pt>
                <c:pt idx="4">
                  <c:v>1395</c:v>
                </c:pt>
                <c:pt idx="5">
                  <c:v>1396</c:v>
                </c:pt>
                <c:pt idx="6">
                  <c:v>1397</c:v>
                </c:pt>
                <c:pt idx="8">
                  <c:v>سه‌ماهه 1396</c:v>
                </c:pt>
                <c:pt idx="9">
                  <c:v>سه‌ماهه 1397</c:v>
                </c:pt>
                <c:pt idx="10">
                  <c:v>سه‌ماهه 1398</c:v>
                </c:pt>
              </c:strCache>
            </c:strRef>
          </c:cat>
          <c:val>
            <c:numRef>
              <c:f>نمودارها!$D$114:$N$114</c:f>
              <c:numCache>
                <c:formatCode>0.0</c:formatCode>
                <c:ptCount val="11"/>
                <c:pt idx="0">
                  <c:v>40.012225949292883</c:v>
                </c:pt>
                <c:pt idx="1">
                  <c:v>43.471603504270007</c:v>
                </c:pt>
                <c:pt idx="2">
                  <c:v>35.284369437131907</c:v>
                </c:pt>
                <c:pt idx="3">
                  <c:v>33.677828757258965</c:v>
                </c:pt>
                <c:pt idx="4">
                  <c:v>28.337798687502417</c:v>
                </c:pt>
                <c:pt idx="5">
                  <c:v>32.032414298489989</c:v>
                </c:pt>
                <c:pt idx="6" formatCode="General">
                  <c:v>31.8</c:v>
                </c:pt>
                <c:pt idx="8">
                  <c:v>34.046022843379838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6F-4D71-88B1-674873C7F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145344"/>
        <c:axId val="133146880"/>
      </c:barChart>
      <c:catAx>
        <c:axId val="133145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146880"/>
        <c:crosses val="autoZero"/>
        <c:auto val="1"/>
        <c:lblAlgn val="ctr"/>
        <c:lblOffset val="100"/>
        <c:noMultiLvlLbl val="0"/>
      </c:catAx>
      <c:valAx>
        <c:axId val="133146880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31453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نمودارها!$D$135</c:f>
              <c:strCache>
                <c:ptCount val="1"/>
                <c:pt idx="0">
                  <c:v>1396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نمودارها!$C$136:$C$138</c:f>
              <c:strCache>
                <c:ptCount val="3"/>
                <c:pt idx="0">
                  <c:v>ارزش صادرات نفت خام (میلیارد دلار)</c:v>
                </c:pt>
                <c:pt idx="1">
                  <c:v>متوسط قیمت نه‌ماهه نفت خام (دلار)</c:v>
                </c:pt>
                <c:pt idx="2">
                  <c:v>صادرات نفت خام (میلیون بشکه در ماه)</c:v>
                </c:pt>
              </c:strCache>
            </c:strRef>
          </c:cat>
          <c:val>
            <c:numRef>
              <c:f>نمودارها!$D$136:$D$138</c:f>
              <c:numCache>
                <c:formatCode>0.0</c:formatCode>
                <c:ptCount val="3"/>
                <c:pt idx="0">
                  <c:v>30.22</c:v>
                </c:pt>
                <c:pt idx="1">
                  <c:v>51</c:v>
                </c:pt>
                <c:pt idx="2" formatCode="0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8F-47A9-8EFA-FBF5359CED62}"/>
            </c:ext>
          </c:extLst>
        </c:ser>
        <c:ser>
          <c:idx val="1"/>
          <c:order val="1"/>
          <c:tx>
            <c:strRef>
              <c:f>نمودارها!$E$135</c:f>
              <c:strCache>
                <c:ptCount val="1"/>
                <c:pt idx="0">
                  <c:v>1397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نمودارها!$C$136:$C$138</c:f>
              <c:strCache>
                <c:ptCount val="3"/>
                <c:pt idx="0">
                  <c:v>ارزش صادرات نفت خام (میلیارد دلار)</c:v>
                </c:pt>
                <c:pt idx="1">
                  <c:v>متوسط قیمت نه‌ماهه نفت خام (دلار)</c:v>
                </c:pt>
                <c:pt idx="2">
                  <c:v>صادرات نفت خام (میلیون بشکه در ماه)</c:v>
                </c:pt>
              </c:strCache>
            </c:strRef>
          </c:cat>
          <c:val>
            <c:numRef>
              <c:f>نمودارها!$E$136:$E$138</c:f>
              <c:numCache>
                <c:formatCode>0.0</c:formatCode>
                <c:ptCount val="3"/>
                <c:pt idx="0">
                  <c:v>33.325000000000003</c:v>
                </c:pt>
                <c:pt idx="1">
                  <c:v>70.222222222222229</c:v>
                </c:pt>
                <c:pt idx="2" formatCode="0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8F-47A9-8EFA-FBF5359CE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176704"/>
        <c:axId val="133178496"/>
      </c:barChart>
      <c:catAx>
        <c:axId val="133176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178496"/>
        <c:crosses val="autoZero"/>
        <c:auto val="1"/>
        <c:lblAlgn val="ctr"/>
        <c:lblOffset val="100"/>
        <c:noMultiLvlLbl val="0"/>
      </c:catAx>
      <c:valAx>
        <c:axId val="133178496"/>
        <c:scaling>
          <c:orientation val="minMax"/>
          <c:min val="0"/>
        </c:scaling>
        <c:delete val="0"/>
        <c:axPos val="l"/>
        <c:numFmt formatCode="0.0" sourceLinked="1"/>
        <c:majorTickMark val="out"/>
        <c:minorTickMark val="none"/>
        <c:tickLblPos val="nextTo"/>
        <c:crossAx val="133176704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66804220884229"/>
          <c:y val="4.6260498687663965E-2"/>
          <c:w val="0.77697333587460415"/>
          <c:h val="0.705652230971128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نمودارها!$C$153</c:f>
              <c:strCache>
                <c:ptCount val="1"/>
                <c:pt idx="0">
                  <c:v>پرداخت‌های عمرانی-محور چپ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cat>
            <c:strRef>
              <c:f>نمودارها!$D$152:$L$152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نمودارها!$D$153:$L$153</c:f>
              <c:numCache>
                <c:formatCode>0.0</c:formatCode>
                <c:ptCount val="9"/>
                <c:pt idx="0">
                  <c:v>3479.9989999999998</c:v>
                </c:pt>
                <c:pt idx="1">
                  <c:v>8245.8590000000004</c:v>
                </c:pt>
                <c:pt idx="2">
                  <c:v>214974.15400000001</c:v>
                </c:pt>
                <c:pt idx="3">
                  <c:v>7392.8239999999641</c:v>
                </c:pt>
                <c:pt idx="4">
                  <c:v>14976.46100000001</c:v>
                </c:pt>
                <c:pt idx="5">
                  <c:v>17358.198000000004</c:v>
                </c:pt>
                <c:pt idx="6">
                  <c:v>47377.512389999989</c:v>
                </c:pt>
                <c:pt idx="7">
                  <c:v>15829.938109999988</c:v>
                </c:pt>
                <c:pt idx="8" formatCode="General">
                  <c:v>-8.6699599999999606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45184"/>
        <c:axId val="133259264"/>
      </c:barChart>
      <c:barChart>
        <c:barDir val="col"/>
        <c:grouping val="clustered"/>
        <c:varyColors val="0"/>
        <c:ser>
          <c:idx val="2"/>
          <c:order val="2"/>
          <c:tx>
            <c:strRef>
              <c:f>نمودارها!$C$155</c:f>
              <c:strCache>
                <c:ptCount val="1"/>
                <c:pt idx="0">
                  <c:v>درصد تحقق پرداخت عمراني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4.2448889274397895E-3"/>
                  <c:y val="1.33340332458442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0B-4DE8-ADB5-D8FCB779522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نمودارها!$D$151:$L$151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cat>
          <c:val>
            <c:numRef>
              <c:f>نمودارها!$D$155:$L$155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62720"/>
        <c:axId val="133261184"/>
      </c:barChart>
      <c:lineChart>
        <c:grouping val="standard"/>
        <c:varyColors val="0"/>
        <c:ser>
          <c:idx val="1"/>
          <c:order val="1"/>
          <c:tx>
            <c:strRef>
              <c:f>نمودارها!$C$154</c:f>
              <c:strCache>
                <c:ptCount val="1"/>
                <c:pt idx="0">
                  <c:v>منابع حاصل از تخصیص اوراق مالی اسلامی-محور چپ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strRef>
              <c:f>نمودارها!$D$152:$L$152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نمودارها!$D$154:$L$154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General">
                  <c:v>-26.420831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245184"/>
        <c:axId val="133259264"/>
      </c:lineChart>
      <c:catAx>
        <c:axId val="13324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259264"/>
        <c:crosses val="autoZero"/>
        <c:auto val="1"/>
        <c:lblAlgn val="ctr"/>
        <c:lblOffset val="100"/>
        <c:noMultiLvlLbl val="0"/>
      </c:catAx>
      <c:valAx>
        <c:axId val="133259264"/>
        <c:scaling>
          <c:orientation val="minMax"/>
          <c:max val="45000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crossAx val="133245184"/>
        <c:crosses val="autoZero"/>
        <c:crossBetween val="between"/>
        <c:dispUnits>
          <c:builtInUnit val="thousands"/>
        </c:dispUnits>
      </c:valAx>
      <c:valAx>
        <c:axId val="133261184"/>
        <c:scaling>
          <c:orientation val="maxMin"/>
          <c:max val="10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133262720"/>
        <c:crosses val="max"/>
        <c:crossBetween val="between"/>
      </c:valAx>
      <c:catAx>
        <c:axId val="13326272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crossAx val="133261184"/>
        <c:crosses val="autoZero"/>
        <c:auto val="1"/>
        <c:lblAlgn val="ctr"/>
        <c:lblOffset val="100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4.7022913576398484E-2"/>
          <c:y val="0.81146358267716456"/>
          <c:w val="0.88571016500687716"/>
          <c:h val="0.16873950131234078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نمودارها!$D$176</c:f>
              <c:strCache>
                <c:ptCount val="1"/>
                <c:pt idx="0">
                  <c:v>سهم از واگذاری دارایی‌های مالی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3.736731110566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58-4FF2-9B59-10FF468AE85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نمودارها!$C$177:$C$181</c:f>
              <c:strCache>
                <c:ptCount val="5"/>
                <c:pt idx="0">
                  <c:v>منابع حاصل از فروش اوراق مالی اسلامی</c:v>
                </c:pt>
                <c:pt idx="1">
                  <c:v>#REF!</c:v>
                </c:pt>
                <c:pt idx="2">
                  <c:v>#REF!</c:v>
                </c:pt>
                <c:pt idx="3">
                  <c:v>سایر</c:v>
                </c:pt>
                <c:pt idx="4">
                  <c:v>استفاده از تنخواه‌گردان خزانه (فاقد رقم مصوب)</c:v>
                </c:pt>
              </c:strCache>
            </c:strRef>
          </c:cat>
          <c:val>
            <c:numRef>
              <c:f>نمودارها!$D$177:$D$181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58-4FF2-9B59-10FF468AE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91008"/>
        <c:axId val="134484736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نمودارها!$E$176</c:f>
              <c:strCache>
                <c:ptCount val="1"/>
                <c:pt idx="0">
                  <c:v>درصد تحقق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4.5058885221891951E-3"/>
                  <c:y val="2.33549372295375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58-4FF2-9B59-10FF468AE85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نمودارها!$C$177:$C$181</c:f>
              <c:strCache>
                <c:ptCount val="5"/>
                <c:pt idx="0">
                  <c:v>منابع حاصل از فروش اوراق مالی اسلامی</c:v>
                </c:pt>
                <c:pt idx="1">
                  <c:v>#REF!</c:v>
                </c:pt>
                <c:pt idx="2">
                  <c:v>#REF!</c:v>
                </c:pt>
                <c:pt idx="3">
                  <c:v>سایر</c:v>
                </c:pt>
                <c:pt idx="4">
                  <c:v>استفاده از تنخواه‌گردان خزانه (فاقد رقم مصوب)</c:v>
                </c:pt>
              </c:strCache>
            </c:strRef>
          </c:cat>
          <c:val>
            <c:numRef>
              <c:f>نمودارها!$E$177:$E$181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58-4FF2-9B59-10FF468AE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492160"/>
        <c:axId val="134486272"/>
      </c:barChart>
      <c:catAx>
        <c:axId val="133291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484736"/>
        <c:crosses val="autoZero"/>
        <c:auto val="1"/>
        <c:lblAlgn val="ctr"/>
        <c:lblOffset val="100"/>
        <c:noMultiLvlLbl val="0"/>
      </c:catAx>
      <c:valAx>
        <c:axId val="134484736"/>
        <c:scaling>
          <c:orientation val="minMax"/>
          <c:max val="100"/>
        </c:scaling>
        <c:delete val="0"/>
        <c:axPos val="l"/>
        <c:numFmt formatCode="0.0" sourceLinked="1"/>
        <c:majorTickMark val="out"/>
        <c:minorTickMark val="none"/>
        <c:tickLblPos val="nextTo"/>
        <c:crossAx val="133291008"/>
        <c:crosses val="autoZero"/>
        <c:crossBetween val="between"/>
      </c:valAx>
      <c:valAx>
        <c:axId val="134486272"/>
        <c:scaling>
          <c:orientation val="maxMin"/>
          <c:max val="200"/>
        </c:scaling>
        <c:delete val="0"/>
        <c:axPos val="r"/>
        <c:numFmt formatCode="0.0" sourceLinked="1"/>
        <c:majorTickMark val="out"/>
        <c:minorTickMark val="none"/>
        <c:tickLblPos val="nextTo"/>
        <c:crossAx val="134492160"/>
        <c:crosses val="max"/>
        <c:crossBetween val="between"/>
      </c:valAx>
      <c:catAx>
        <c:axId val="13449216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crossAx val="134486272"/>
        <c:crosses val="autoZero"/>
        <c:auto val="1"/>
        <c:lblAlgn val="ctr"/>
        <c:lblOffset val="100"/>
        <c:noMultiLvlLbl val="0"/>
      </c:cat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نمودارها!$C$192</c:f>
              <c:strCache>
                <c:ptCount val="1"/>
                <c:pt idx="0">
                  <c:v>کسری تراز عملیاتی و سرمایه‌ای(عملکرد)</c:v>
                </c:pt>
              </c:strCache>
            </c:strRef>
          </c:tx>
          <c:spPr>
            <a:ln>
              <a:prstDash val="dash"/>
            </a:ln>
          </c:spPr>
          <c:invertIfNegative val="0"/>
          <c:cat>
            <c:strRef>
              <c:f>نمودارها!$D$190:$L$190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نمودارها!$D$192:$L$192</c:f>
              <c:numCache>
                <c:formatCode>0.0</c:formatCode>
                <c:ptCount val="9"/>
                <c:pt idx="0">
                  <c:v>32886.606198902999</c:v>
                </c:pt>
                <c:pt idx="1">
                  <c:v>54631.17282159</c:v>
                </c:pt>
                <c:pt idx="2">
                  <c:v>202556.43152938501</c:v>
                </c:pt>
                <c:pt idx="3">
                  <c:v>22449.707673432</c:v>
                </c:pt>
                <c:pt idx="4">
                  <c:v>56575.095411017202</c:v>
                </c:pt>
                <c:pt idx="5">
                  <c:v>3156.48843870882</c:v>
                </c:pt>
                <c:pt idx="6">
                  <c:v>19178.758082004999</c:v>
                </c:pt>
                <c:pt idx="7">
                  <c:v>35015.809487590501</c:v>
                </c:pt>
                <c:pt idx="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7-448B-9985-462448003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510464"/>
        <c:axId val="134512000"/>
      </c:barChart>
      <c:lineChart>
        <c:grouping val="standard"/>
        <c:varyColors val="0"/>
        <c:ser>
          <c:idx val="0"/>
          <c:order val="0"/>
          <c:tx>
            <c:strRef>
              <c:f>نمودارها!$C$191</c:f>
              <c:strCache>
                <c:ptCount val="1"/>
                <c:pt idx="0">
                  <c:v>کسری تراز عملیاتی و سرمایه‌ای(مصوب)</c:v>
                </c:pt>
              </c:strCache>
            </c:strRef>
          </c:tx>
          <c:marker>
            <c:symbol val="none"/>
          </c:marker>
          <c:cat>
            <c:strRef>
              <c:f>نمودارها!$D$190:$L$190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نمودارها!$D$191:$L$191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C7-448B-9985-462448003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510464"/>
        <c:axId val="134512000"/>
      </c:lineChart>
      <c:catAx>
        <c:axId val="134510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512000"/>
        <c:crosses val="autoZero"/>
        <c:auto val="1"/>
        <c:lblAlgn val="ctr"/>
        <c:lblOffset val="100"/>
        <c:noMultiLvlLbl val="0"/>
      </c:catAx>
      <c:valAx>
        <c:axId val="134512000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510464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نمودارها!$C$209</c:f>
              <c:strCache>
                <c:ptCount val="1"/>
                <c:pt idx="0">
                  <c:v>نسبت تراز عملیاتی به منابع بودجه</c:v>
                </c:pt>
              </c:strCache>
            </c:strRef>
          </c:tx>
          <c:invertIfNegative val="0"/>
          <c:cat>
            <c:numRef>
              <c:f>نمودارها!$D$208:$F$208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نمودارها!$D$209:$F$209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724-A634-D17CB423A1E6}"/>
            </c:ext>
          </c:extLst>
        </c:ser>
        <c:ser>
          <c:idx val="1"/>
          <c:order val="1"/>
          <c:tx>
            <c:strRef>
              <c:f>نمودارها!$C$210</c:f>
              <c:strCache>
                <c:ptCount val="1"/>
                <c:pt idx="0">
                  <c:v>نسبت تراز عملیاتی به هزینه‌های جاری</c:v>
                </c:pt>
              </c:strCache>
            </c:strRef>
          </c:tx>
          <c:invertIfNegative val="0"/>
          <c:cat>
            <c:numRef>
              <c:f>نمودارها!$D$208:$F$208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نمودارها!$D$210:$F$210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F5-4724-A634-D17CB423A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579328"/>
        <c:axId val="134580864"/>
      </c:barChart>
      <c:catAx>
        <c:axId val="1345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4580864"/>
        <c:crosses val="autoZero"/>
        <c:auto val="1"/>
        <c:lblAlgn val="ctr"/>
        <c:lblOffset val="100"/>
        <c:noMultiLvlLbl val="0"/>
      </c:catAx>
      <c:valAx>
        <c:axId val="134580864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579328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93642015846269"/>
          <c:y val="5.0413906604020904E-2"/>
          <c:w val="0.81146195139873167"/>
          <c:h val="0.71323188959725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نمودارها!$C$196</c:f>
              <c:strCache>
                <c:ptCount val="1"/>
                <c:pt idx="0">
                  <c:v>مصوب- محور چپ</c:v>
                </c:pt>
              </c:strCache>
            </c:strRef>
          </c:tx>
          <c:invertIfNegative val="0"/>
          <c:cat>
            <c:strRef>
              <c:f>نمودارها!$D$195:$L$195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نمودارها!$D$196:$L$196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9-4B9B-BA46-8D881E22B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765184"/>
        <c:axId val="134775168"/>
      </c:barChart>
      <c:lineChart>
        <c:grouping val="standard"/>
        <c:varyColors val="0"/>
        <c:ser>
          <c:idx val="1"/>
          <c:order val="1"/>
          <c:tx>
            <c:strRef>
              <c:f>نمودارها!$C$197</c:f>
              <c:strCache>
                <c:ptCount val="1"/>
                <c:pt idx="0">
                  <c:v>عملکرد-محور راست</c:v>
                </c:pt>
              </c:strCache>
            </c:strRef>
          </c:tx>
          <c:marker>
            <c:symbol val="none"/>
          </c:marker>
          <c:cat>
            <c:strRef>
              <c:f>نمودارها!$D$195:$L$195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نمودارها!$D$197:$L$197</c:f>
              <c:numCache>
                <c:formatCode>0.0</c:formatCode>
                <c:ptCount val="9"/>
                <c:pt idx="0">
                  <c:v>32.886606198902996</c:v>
                </c:pt>
                <c:pt idx="1">
                  <c:v>87.517779020492995</c:v>
                </c:pt>
                <c:pt idx="2">
                  <c:v>290.07421054987799</c:v>
                </c:pt>
                <c:pt idx="3">
                  <c:v>312.52391822330998</c:v>
                </c:pt>
                <c:pt idx="4">
                  <c:v>369.09901363432721</c:v>
                </c:pt>
                <c:pt idx="5">
                  <c:v>372.25550207303604</c:v>
                </c:pt>
                <c:pt idx="6">
                  <c:v>391.43426015504104</c:v>
                </c:pt>
                <c:pt idx="7">
                  <c:v>426.45006964263155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9-4B9B-BA46-8D881E22B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778240"/>
        <c:axId val="134776704"/>
      </c:lineChart>
      <c:catAx>
        <c:axId val="13476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a-IR"/>
          </a:p>
        </c:txPr>
        <c:crossAx val="134775168"/>
        <c:crosses val="autoZero"/>
        <c:auto val="1"/>
        <c:lblAlgn val="ctr"/>
        <c:lblOffset val="100"/>
        <c:noMultiLvlLbl val="0"/>
      </c:catAx>
      <c:valAx>
        <c:axId val="13477516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4765184"/>
        <c:crosses val="autoZero"/>
        <c:crossBetween val="between"/>
      </c:valAx>
      <c:valAx>
        <c:axId val="134776704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crossAx val="134778240"/>
        <c:crosses val="max"/>
        <c:crossBetween val="between"/>
      </c:valAx>
      <c:catAx>
        <c:axId val="134778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477670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"/>
          <c:y val="0.85834357984430543"/>
          <c:w val="0.96130276483189958"/>
          <c:h val="0.10973128338756893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نمودارها!$C$229</c:f>
              <c:strCache>
                <c:ptCount val="1"/>
                <c:pt idx="0">
                  <c:v>مصوب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strRef>
              <c:f>نمودارها!$D$228:$L$228</c:f>
              <c:strCache>
                <c:ptCount val="9"/>
                <c:pt idx="0">
                  <c:v>یک ماهه</c:v>
                </c:pt>
                <c:pt idx="1">
                  <c:v>دو ماهه</c:v>
                </c:pt>
                <c:pt idx="2">
                  <c:v>سه ماهه</c:v>
                </c:pt>
                <c:pt idx="3">
                  <c:v>چهار ماهه</c:v>
                </c:pt>
                <c:pt idx="4">
                  <c:v>پنج ماهه</c:v>
                </c:pt>
                <c:pt idx="5">
                  <c:v>شش ماهه</c:v>
                </c:pt>
                <c:pt idx="6">
                  <c:v>هفت ماهه</c:v>
                </c:pt>
                <c:pt idx="7">
                  <c:v>هشت ماهه</c:v>
                </c:pt>
                <c:pt idx="8">
                  <c:v>نه ماهه</c:v>
                </c:pt>
              </c:strCache>
            </c:strRef>
          </c:cat>
          <c:val>
            <c:numRef>
              <c:f>نمودارها!$D$229:$L$229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0A-4EA3-B0FF-1214D762B3C1}"/>
            </c:ext>
          </c:extLst>
        </c:ser>
        <c:ser>
          <c:idx val="1"/>
          <c:order val="1"/>
          <c:tx>
            <c:strRef>
              <c:f>نمودارها!$C$230</c:f>
              <c:strCache>
                <c:ptCount val="1"/>
                <c:pt idx="0">
                  <c:v>عملکرد</c:v>
                </c:pt>
              </c:strCache>
            </c:strRef>
          </c:tx>
          <c:marker>
            <c:symbol val="none"/>
          </c:marker>
          <c:cat>
            <c:strRef>
              <c:f>نمودارها!$D$228:$L$228</c:f>
              <c:strCache>
                <c:ptCount val="9"/>
                <c:pt idx="0">
                  <c:v>یک ماهه</c:v>
                </c:pt>
                <c:pt idx="1">
                  <c:v>دو ماهه</c:v>
                </c:pt>
                <c:pt idx="2">
                  <c:v>سه ماهه</c:v>
                </c:pt>
                <c:pt idx="3">
                  <c:v>چهار ماهه</c:v>
                </c:pt>
                <c:pt idx="4">
                  <c:v>پنج ماهه</c:v>
                </c:pt>
                <c:pt idx="5">
                  <c:v>شش ماهه</c:v>
                </c:pt>
                <c:pt idx="6">
                  <c:v>هفت ماهه</c:v>
                </c:pt>
                <c:pt idx="7">
                  <c:v>هشت ماهه</c:v>
                </c:pt>
                <c:pt idx="8">
                  <c:v>نه ماهه</c:v>
                </c:pt>
              </c:strCache>
            </c:strRef>
          </c:cat>
          <c:val>
            <c:numRef>
              <c:f>نمودارها!$D$230:$L$230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0A-4EA3-B0FF-1214D762B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803840"/>
        <c:axId val="134805376"/>
      </c:lineChart>
      <c:catAx>
        <c:axId val="134803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805376"/>
        <c:crosses val="autoZero"/>
        <c:auto val="1"/>
        <c:lblAlgn val="ctr"/>
        <c:lblOffset val="100"/>
        <c:noMultiLvlLbl val="0"/>
      </c:catAx>
      <c:valAx>
        <c:axId val="13480537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803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نمودارها!$C$250:$C$254</c:f>
              <c:strCache>
                <c:ptCount val="5"/>
                <c:pt idx="0">
                  <c:v> واگذاري شركت‌هاي دولتي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4">
                  <c:v>سایر</c:v>
                </c:pt>
              </c:strCache>
            </c:strRef>
          </c:cat>
          <c:val>
            <c:numRef>
              <c:f>نمودارها!$D$250:$D$254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B-4AEA-B4CE-34550F375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نمودارها!$C$276:$C$281</c:f>
              <c:strCache>
                <c:ptCount val="6"/>
                <c:pt idx="0">
                  <c:v>#REF!</c:v>
                </c:pt>
                <c:pt idx="1">
                  <c:v>ساير درآمدها </c:v>
                </c:pt>
                <c:pt idx="2">
                  <c:v>#REF!</c:v>
                </c:pt>
                <c:pt idx="3">
                  <c:v>#REF!</c:v>
                </c:pt>
                <c:pt idx="4">
                  <c:v>#REF!</c:v>
                </c:pt>
                <c:pt idx="5">
                  <c:v>سایر</c:v>
                </c:pt>
              </c:strCache>
            </c:strRef>
          </c:cat>
          <c:val>
            <c:numRef>
              <c:f>نمودارها!$E$276:$E$281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4B-4CBC-A9BC-0E1D3205A95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explosion val="25"/>
          <c:cat>
            <c:strRef>
              <c:f>نمودارها!$C$288:$C$291</c:f>
              <c:strCache>
                <c:ptCount val="4"/>
                <c:pt idx="0">
                  <c:v>#REF!</c:v>
                </c:pt>
                <c:pt idx="1">
                  <c:v>#REF!</c:v>
                </c:pt>
                <c:pt idx="2">
                  <c:v>#REF!</c:v>
                </c:pt>
                <c:pt idx="3">
                  <c:v>تنخواه هزینه ها</c:v>
                </c:pt>
              </c:strCache>
            </c:strRef>
          </c:cat>
          <c:val>
            <c:numRef>
              <c:f>نمودارها!$E$288:$E$291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7F-4DCB-B410-07AD67680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855" l="0.70000000000000062" r="0.70000000000000062" t="0.75000000000000855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نمودارها!$C$303:$C$305</c:f>
              <c:strCache>
                <c:ptCount val="3"/>
                <c:pt idx="0">
                  <c:v>پنج ماهه 1396</c:v>
                </c:pt>
                <c:pt idx="1">
                  <c:v>پنج ماهه 1397</c:v>
                </c:pt>
                <c:pt idx="2">
                  <c:v>پنج ماهه 1398</c:v>
                </c:pt>
              </c:strCache>
            </c:strRef>
          </c:cat>
          <c:val>
            <c:numRef>
              <c:f>نمودارها!$D$303:$D$305</c:f>
              <c:numCache>
                <c:formatCode>0.0</c:formatCode>
                <c:ptCount val="3"/>
                <c:pt idx="0">
                  <c:v>34.504722842296978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65-43CF-8190-DAEFD7590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312128"/>
        <c:axId val="135313664"/>
      </c:barChart>
      <c:catAx>
        <c:axId val="135312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5313664"/>
        <c:crosses val="autoZero"/>
        <c:auto val="1"/>
        <c:lblAlgn val="ctr"/>
        <c:lblOffset val="100"/>
        <c:noMultiLvlLbl val="0"/>
      </c:catAx>
      <c:valAx>
        <c:axId val="135313664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53121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855" l="0.70000000000000062" r="0.70000000000000062" t="0.75000000000000855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ميانگين قيمت فروش هر بشکه نفت خام طی چهار ماهه سال 1394</a:t>
            </a:r>
          </a:p>
        </c:rich>
      </c:tx>
      <c:layout>
        <c:manualLayout>
          <c:xMode val="edge"/>
          <c:yMode val="edge"/>
          <c:x val="0.25314387279259976"/>
          <c:y val="4.9190905931279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2875306985340659"/>
          <c:y val="0.19828408007628376"/>
          <c:w val="0.82669848342921848"/>
          <c:h val="0.57292659675881863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(3)'!$I$10</c:f>
              <c:strCache>
                <c:ptCount val="1"/>
                <c:pt idx="0">
                  <c:v>ماه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(3)'!$I$12:$I$15</c:f>
              <c:numCache>
                <c:formatCode>0.0</c:formatCode>
                <c:ptCount val="4"/>
                <c:pt idx="0">
                  <c:v>55.42</c:v>
                </c:pt>
                <c:pt idx="1">
                  <c:v>59.51</c:v>
                </c:pt>
                <c:pt idx="2">
                  <c:v>60.65</c:v>
                </c:pt>
                <c:pt idx="3">
                  <c:v>56.82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88-40D0-ADD9-AEA75748D0B0}"/>
            </c:ext>
          </c:extLst>
        </c:ser>
        <c:ser>
          <c:idx val="0"/>
          <c:order val="1"/>
          <c:tx>
            <c:strRef>
              <c:f>'قيمت نفت و نرخ ارز.ج(9).ن2 (3)'!$J$10</c:f>
              <c:strCache>
                <c:ptCount val="1"/>
                <c:pt idx="0">
                  <c:v>تجمعی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(3)'!$J$12:$J$15</c:f>
              <c:numCache>
                <c:formatCode>0.0</c:formatCode>
                <c:ptCount val="4"/>
                <c:pt idx="0">
                  <c:v>55.42</c:v>
                </c:pt>
                <c:pt idx="1">
                  <c:v>57.464999999999996</c:v>
                </c:pt>
                <c:pt idx="2">
                  <c:v>58.526666666666664</c:v>
                </c:pt>
                <c:pt idx="3">
                  <c:v>58.219999999999992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0D0-ADD9-AEA75748D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467776"/>
        <c:axId val="135469312"/>
      </c:lineChart>
      <c:catAx>
        <c:axId val="13546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5469312"/>
        <c:crosses val="autoZero"/>
        <c:auto val="1"/>
        <c:lblAlgn val="ctr"/>
        <c:lblOffset val="100"/>
        <c:tickMarkSkip val="1"/>
        <c:noMultiLvlLbl val="0"/>
      </c:catAx>
      <c:valAx>
        <c:axId val="135469312"/>
        <c:scaling>
          <c:orientation val="minMax"/>
          <c:max val="80"/>
          <c:min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1.417947149810158E-2"/>
              <c:y val="0.4682298046077573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out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5467776"/>
        <c:crossesAt val="1"/>
        <c:crossBetween val="between"/>
        <c:majorUnit val="2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344660194178117"/>
          <c:y val="0.90128037648261949"/>
          <c:w val="0.30946601941750868"/>
          <c:h val="5.301629533751413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متوسط روزانه صادرات نفت ‌خام و ميعانات گازی (هزار بشکه در روز)</a:t>
            </a:r>
          </a:p>
        </c:rich>
      </c:tx>
      <c:layout>
        <c:manualLayout>
          <c:xMode val="edge"/>
          <c:yMode val="edge"/>
          <c:x val="0.25635935071222893"/>
          <c:y val="4.3451836484511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3103526850141844"/>
          <c:y val="0.17608308515978321"/>
          <c:w val="0.82351178570519956"/>
          <c:h val="0.5928763119630881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(3)'!$C$10</c:f>
              <c:strCache>
                <c:ptCount val="1"/>
                <c:pt idx="0">
                  <c:v> نفت خام 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(3)'!$C$12:$C$15</c:f>
              <c:numCache>
                <c:formatCode>0.0</c:formatCode>
                <c:ptCount val="4"/>
                <c:pt idx="0">
                  <c:v>1085</c:v>
                </c:pt>
                <c:pt idx="1">
                  <c:v>1361.2</c:v>
                </c:pt>
                <c:pt idx="2">
                  <c:v>1062.53</c:v>
                </c:pt>
                <c:pt idx="3">
                  <c:v>939.73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9B-46D3-B448-ECE21E00DCFA}"/>
            </c:ext>
          </c:extLst>
        </c:ser>
        <c:ser>
          <c:idx val="0"/>
          <c:order val="1"/>
          <c:tx>
            <c:strRef>
              <c:f>'قيمت نفت و نرخ ارز.ج(9).ن2 (3)'!$D$10</c:f>
              <c:strCache>
                <c:ptCount val="1"/>
                <c:pt idx="0">
                  <c:v> ميعانات گازی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(3)'!$D$12:$D$15</c:f>
              <c:numCache>
                <c:formatCode>0.0</c:formatCode>
                <c:ptCount val="4"/>
                <c:pt idx="0">
                  <c:v>253.81</c:v>
                </c:pt>
                <c:pt idx="1">
                  <c:v>258.07</c:v>
                </c:pt>
                <c:pt idx="2">
                  <c:v>181.27</c:v>
                </c:pt>
                <c:pt idx="3">
                  <c:v>167.41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9B-46D3-B448-ECE21E00DCFA}"/>
            </c:ext>
          </c:extLst>
        </c:ser>
        <c:ser>
          <c:idx val="1"/>
          <c:order val="2"/>
          <c:tx>
            <c:strRef>
              <c:f>'قيمت نفت و نرخ ارز.ج(9).ن2 (3)'!$E$10</c:f>
              <c:strCache>
                <c:ptCount val="1"/>
                <c:pt idx="0">
                  <c:v>جمع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(3)'!$E$12:$E$15</c:f>
              <c:numCache>
                <c:formatCode>0.0</c:formatCode>
                <c:ptCount val="4"/>
                <c:pt idx="0">
                  <c:v>1338.81</c:v>
                </c:pt>
                <c:pt idx="1">
                  <c:v>1619.27</c:v>
                </c:pt>
                <c:pt idx="2">
                  <c:v>1243.8</c:v>
                </c:pt>
                <c:pt idx="3">
                  <c:v>1107.1400000000001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9B-46D3-B448-ECE21E00D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12672"/>
        <c:axId val="135634944"/>
      </c:lineChart>
      <c:catAx>
        <c:axId val="1356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5634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5634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9.3563183242871568E-3"/>
              <c:y val="0.495321325852289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561267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548479983696946"/>
          <c:y val="0.86864570072461567"/>
          <c:w val="0.4550970873786393"/>
          <c:h val="6.10267653669018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دريافتها و پرداختهاي جاري و سرمايه اي درسه ماهه  سال 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9A-4DC2-A459-7A8BE42045D2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59A-4DC2-A459-7A8BE42045D2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59A-4DC2-A459-7A8BE4204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852800"/>
        <c:axId val="135854336"/>
        <c:axId val="0"/>
      </c:bar3DChart>
      <c:catAx>
        <c:axId val="1358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85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85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852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تراز عملياتي، سرمايه اي ،مالي  و كل تراز عملياتي و سرمايه اي 
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74-4430-A081-BE9A81FCE586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74-4430-A081-BE9A81FCE586}"/>
            </c:ext>
          </c:extLst>
        </c:ser>
        <c:ser>
          <c:idx val="2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7674-4430-A081-BE9A81FCE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03872"/>
        <c:axId val="135913856"/>
        <c:axId val="0"/>
      </c:bar3DChart>
      <c:catAx>
        <c:axId val="13590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91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1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 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90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تركيب اجزاي عمده دريافتهاي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3A5-4BC8-B8F1-084A1B5ED88A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3A5-4BC8-B8F1-084A1B5ED88A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3A5-4BC8-B8F1-084A1B5ED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83872"/>
        <c:axId val="135985408"/>
        <c:axId val="0"/>
      </c:bar3DChart>
      <c:catAx>
        <c:axId val="13598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98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8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98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درآمدهاي مالياتي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19-4B11-AD36-C9504C1FB021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19-4B11-AD36-C9504C1FB021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19-4B11-AD36-C9504C1FB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039040"/>
        <c:axId val="136049024"/>
        <c:axId val="0"/>
      </c:bar3DChart>
      <c:catAx>
        <c:axId val="1360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604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049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60390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 horizontalDpi="360" verticalDpi="360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rich>
      </c:tx>
      <c:layout>
        <c:manualLayout>
          <c:xMode val="edge"/>
          <c:yMode val="edge"/>
          <c:x val="0.27600849256901488"/>
          <c:y val="2.6058631921824206E-2"/>
        </c:manualLayout>
      </c:layout>
      <c:overlay val="0"/>
      <c:spPr>
        <a:noFill/>
        <a:ln w="25400">
          <a:noFill/>
        </a:ln>
      </c:spPr>
    </c:title>
    <c:autoTitleDeleted val="0"/>
    <c:view3D>
      <c:rotX val="52"/>
      <c:hPercent val="52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286655898885138"/>
          <c:y val="3.9088010051930001E-2"/>
          <c:w val="0.83227348782819865"/>
          <c:h val="0.7491868593286519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C6-4E37-84C5-B11A92182796}"/>
            </c:ext>
          </c:extLst>
        </c:ser>
        <c:ser>
          <c:idx val="2"/>
          <c:order val="1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C6-4E37-84C5-B11A92182796}"/>
            </c:ext>
          </c:extLst>
        </c:ser>
        <c:ser>
          <c:idx val="1"/>
          <c:order val="2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C6-4E37-84C5-B11A92182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196864"/>
        <c:axId val="136198400"/>
        <c:axId val="0"/>
      </c:bar3DChart>
      <c:catAx>
        <c:axId val="13619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19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19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</c:majorGridlines>
        <c:title>
          <c:tx>
            <c:rich>
              <a:bodyPr/>
              <a:lstStyle/>
              <a:p>
                <a:pPr>
                  <a:defRPr sz="82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3.2554847841472091E-2"/>
              <c:y val="0.403908794788300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196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ayout>
        <c:manualLayout>
          <c:xMode val="edge"/>
          <c:yMode val="edge"/>
          <c:x val="0.19957581735404087"/>
          <c:y val="0.89576684021989161"/>
          <c:w val="0.51592468138934877"/>
          <c:h val="7.817589576547176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303030303032047"/>
          <c:y val="5.8064516129032434E-2"/>
          <c:w val="0.81666666666666654"/>
          <c:h val="0.72258064516129028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'نمودار(1)'!$E$14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'نمودار(1)'!$E$15:$E$18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2-4CC7-8F10-EBB52AF9342D}"/>
            </c:ext>
          </c:extLst>
        </c:ser>
        <c:ser>
          <c:idx val="1"/>
          <c:order val="1"/>
          <c:tx>
            <c:strRef>
              <c:f>'نمودار(1)'!$D$14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'نمودار(1)'!$D$15:$D$18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2-4CC7-8F10-EBB52AF9342D}"/>
            </c:ext>
          </c:extLst>
        </c:ser>
        <c:ser>
          <c:idx val="2"/>
          <c:order val="2"/>
          <c:tx>
            <c:strRef>
              <c:f>'نمودار(1)'!$C$14</c:f>
              <c:strCache>
                <c:ptCount val="1"/>
                <c:pt idx="0">
                  <c:v>1392</c:v>
                </c:pt>
              </c:strCache>
            </c:strRef>
          </c:tx>
          <c:spPr>
            <a:pattFill prst="pct30">
              <a:fgClr>
                <a:srgbClr val="FF99CC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AA2-4CC7-8F10-EBB52AF9342D}"/>
              </c:ext>
            </c:extLst>
          </c:dPt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'نمودار(1)'!$C$15:$C$18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A2-4CC7-8F10-EBB52AF93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266496"/>
        <c:axId val="136268032"/>
        <c:axId val="0"/>
      </c:bar3DChart>
      <c:catAx>
        <c:axId val="13626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26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26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 </a:t>
                </a:r>
              </a:p>
            </c:rich>
          </c:tx>
          <c:layout>
            <c:manualLayout>
              <c:xMode val="edge"/>
              <c:yMode val="edge"/>
              <c:x val="2.1212121212121213E-2"/>
              <c:y val="0.4064516129032258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266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ayout>
        <c:manualLayout>
          <c:xMode val="edge"/>
          <c:yMode val="edge"/>
          <c:x val="0.1863636363636364"/>
          <c:y val="0.87419490305654302"/>
          <c:w val="0.53636363636363804"/>
          <c:h val="0.109677758022186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62"/>
      <c:hPercent val="51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771186440677971"/>
          <c:y val="6.7099567099567103E-2"/>
          <c:w val="0.82556497175137356"/>
          <c:h val="0.7597402597402597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0C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6-4DFE-B2E1-99104E4ACB21}"/>
            </c:ext>
          </c:extLst>
        </c:ser>
        <c:ser>
          <c:idx val="2"/>
          <c:order val="1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6-4DFE-B2E1-99104E4ACB21}"/>
            </c:ext>
          </c:extLst>
        </c:ser>
        <c:ser>
          <c:idx val="1"/>
          <c:order val="2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6-4DFE-B2E1-99104E4AC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330240"/>
        <c:axId val="136340224"/>
        <c:axId val="0"/>
      </c:bar3DChart>
      <c:catAx>
        <c:axId val="13633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34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34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2.3305088978042638E-2"/>
              <c:y val="0.3885281385281385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330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ayout>
        <c:manualLayout>
          <c:xMode val="edge"/>
          <c:yMode val="edge"/>
          <c:x val="0.29598308668077788"/>
          <c:y val="0.91883116883116756"/>
          <c:w val="0.44186046511630794"/>
          <c:h val="7.14285714285726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8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092550790067717"/>
          <c:y val="5.4701560363207016E-2"/>
          <c:w val="0.86832204665161772"/>
          <c:h val="0.70658036677454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86-44F7-B219-56FBA49BFE16}"/>
            </c:ext>
          </c:extLst>
        </c:ser>
        <c:ser>
          <c:idx val="2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86-44F7-B219-56FBA49BFE16}"/>
            </c:ext>
          </c:extLst>
        </c:ser>
        <c:ser>
          <c:idx val="1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86-44F7-B219-56FBA49BF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411008"/>
        <c:axId val="136412544"/>
        <c:axId val="0"/>
      </c:bar3DChart>
      <c:catAx>
        <c:axId val="13641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41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1.2039127163280662E-2"/>
              <c:y val="0.3581445523193095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411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ayout>
        <c:manualLayout>
          <c:xMode val="edge"/>
          <c:yMode val="edge"/>
          <c:x val="0.20316027088037344"/>
          <c:y val="0.89967909351136965"/>
          <c:w val="0.51241534988704007"/>
          <c:h val="8.090648863066672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ترکيب اجزای عمده دريافت‌های دولت طی دو ماهه سال‌های 93-1391</a:t>
            </a:r>
          </a:p>
        </c:rich>
      </c:tx>
      <c:layout>
        <c:manualLayout>
          <c:xMode val="edge"/>
          <c:yMode val="edge"/>
          <c:x val="0.22370244073821491"/>
          <c:y val="2.434784937597089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3.5612603731707028E-2"/>
          <c:y val="0.14989736816843793"/>
          <c:w val="0.73504414102243298"/>
          <c:h val="0.6303903017493655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A4-4928-ACF6-664E5EBDD24E}"/>
            </c:ext>
          </c:extLst>
        </c:ser>
        <c:ser>
          <c:idx val="2"/>
          <c:order val="1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A4-4928-ACF6-664E5EBDD24E}"/>
            </c:ext>
          </c:extLst>
        </c:ser>
        <c:ser>
          <c:idx val="0"/>
          <c:order val="2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A4-4928-ACF6-664E5EBDD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3852288"/>
        <c:axId val="143853824"/>
        <c:axId val="0"/>
      </c:bar3DChart>
      <c:catAx>
        <c:axId val="14385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3853824"/>
        <c:crosses val="autoZero"/>
        <c:auto val="1"/>
        <c:lblAlgn val="ctr"/>
        <c:lblOffset val="100"/>
        <c:noMultiLvlLbl val="0"/>
      </c:catAx>
      <c:valAx>
        <c:axId val="14385382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0672205344417489"/>
              <c:y val="0.31073142642883173"/>
            </c:manualLayout>
          </c:layout>
          <c:overlay val="0"/>
          <c:spPr>
            <a:ln>
              <a:solidFill>
                <a:schemeClr val="tx1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3852288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83466633599934"/>
          <c:y val="0.92091836734693056"/>
          <c:w val="0.48818938971212938"/>
          <c:h val="7.1428571428573062E-2"/>
        </c:manualLayout>
      </c:layout>
      <c:overlay val="0"/>
      <c:spPr>
        <a:ln>
          <a:solidFill>
            <a:srgbClr val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fa-I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درآمدهای مالياتی دولت طی دو ماهه سال‌های 93-1391</a:t>
            </a:r>
          </a:p>
        </c:rich>
      </c:tx>
      <c:layout>
        <c:manualLayout>
          <c:xMode val="edge"/>
          <c:yMode val="edge"/>
          <c:x val="0.2067559791499009"/>
          <c:y val="2.835498354583836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31"/>
      <c:rotY val="338"/>
      <c:depthPercent val="100"/>
      <c:rAngAx val="1"/>
    </c:view3D>
    <c:floor>
      <c:thickness val="0"/>
    </c:floor>
    <c:sideWall>
      <c:thickness val="0"/>
      <c:spPr>
        <a:noFill/>
        <a:ln w="12700">
          <a:solidFill>
            <a:srgbClr val="666699"/>
          </a:solidFill>
          <a:prstDash val="solid"/>
        </a:ln>
      </c:spPr>
    </c:sideWall>
    <c:backWall>
      <c:thickness val="0"/>
      <c:spPr>
        <a:noFill/>
        <a:ln w="12700">
          <a:solidFill>
            <a:srgbClr val="666699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2.8125037550976402E-2"/>
          <c:y val="0.11247457801438536"/>
          <c:w val="0.75000100135936965"/>
          <c:h val="0.52147304352124058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5F-48A8-B97D-2E425FAA1A40}"/>
            </c:ext>
          </c:extLst>
        </c:ser>
        <c:ser>
          <c:idx val="0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5F-48A8-B97D-2E425FAA1A40}"/>
            </c:ext>
          </c:extLst>
        </c:ser>
        <c:ser>
          <c:idx val="2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5F-48A8-B97D-2E425FAA1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026240"/>
        <c:axId val="144056704"/>
        <c:axId val="0"/>
      </c:bar3DChart>
      <c:catAx>
        <c:axId val="14402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4056704"/>
        <c:crosses val="autoZero"/>
        <c:auto val="1"/>
        <c:lblAlgn val="ctr"/>
        <c:lblOffset val="100"/>
        <c:noMultiLvlLbl val="0"/>
      </c:catAx>
      <c:valAx>
        <c:axId val="14405670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382422587958068"/>
              <c:y val="0.29729805347935567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402624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3446914827031473"/>
          <c:y val="0.9238589338769202"/>
          <c:w val="0.43286615225204328"/>
          <c:h val="5.3299492385788461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دريافت‌ها و پرداخت‌های جاری و سرمايه‌ای دولت طی دو ماهه سال‌های 93-1391</a:t>
            </a:r>
          </a:p>
        </c:rich>
      </c:tx>
      <c:layout>
        <c:manualLayout>
          <c:xMode val="edge"/>
          <c:yMode val="edge"/>
          <c:x val="0.18112234924609324"/>
          <c:y val="3.3387862528266816E-2"/>
        </c:manualLayout>
      </c:layout>
      <c:overlay val="0"/>
      <c:spPr>
        <a:ln>
          <a:solidFill>
            <a:sysClr val="windowText" lastClr="000000"/>
          </a:solidFill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9.036161190467169E-3"/>
          <c:y val="0.17857206111275659"/>
          <c:w val="0.75903753999924251"/>
          <c:h val="0.50893037417135556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4-4003-A1CE-CCE73F31DDF0}"/>
            </c:ext>
          </c:extLst>
        </c:ser>
        <c:ser>
          <c:idx val="2"/>
          <c:order val="1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84-4003-A1CE-CCE73F31DDF0}"/>
            </c:ext>
          </c:extLst>
        </c:ser>
        <c:ser>
          <c:idx val="3"/>
          <c:order val="2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84-4003-A1CE-CCE73F31D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192256"/>
        <c:axId val="144193792"/>
        <c:axId val="0"/>
      </c:bar3DChart>
      <c:catAx>
        <c:axId val="14419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4193792"/>
        <c:crosses val="autoZero"/>
        <c:auto val="1"/>
        <c:lblAlgn val="ctr"/>
        <c:lblOffset val="100"/>
        <c:noMultiLvlLbl val="0"/>
      </c:catAx>
      <c:valAx>
        <c:axId val="144193792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2107512711538675"/>
              <c:y val="0.36474476701497494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4192256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665293930308717"/>
          <c:y val="0.87811750677979661"/>
          <c:w val="0.51882889115855169"/>
          <c:h val="9.1412742382269527E-2"/>
        </c:manualLayout>
      </c:layout>
      <c:overlay val="0"/>
      <c:spPr>
        <a:ln>
          <a:solidFill>
            <a:sysClr val="windowText" lastClr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3" Type="http://schemas.openxmlformats.org/officeDocument/2006/relationships/chart" Target="../charts/chart26.xml"/><Relationship Id="rId7" Type="http://schemas.openxmlformats.org/officeDocument/2006/relationships/chart" Target="../charts/chart30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chart" Target="../charts/chart29.xml"/><Relationship Id="rId11" Type="http://schemas.openxmlformats.org/officeDocument/2006/relationships/chart" Target="../charts/chart34.xml"/><Relationship Id="rId5" Type="http://schemas.openxmlformats.org/officeDocument/2006/relationships/chart" Target="../charts/chart28.xml"/><Relationship Id="rId10" Type="http://schemas.openxmlformats.org/officeDocument/2006/relationships/chart" Target="../charts/chart33.xml"/><Relationship Id="rId4" Type="http://schemas.openxmlformats.org/officeDocument/2006/relationships/chart" Target="../charts/chart27.xml"/><Relationship Id="rId9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133351</xdr:colOff>
      <xdr:row>0</xdr:row>
      <xdr:rowOff>142875</xdr:rowOff>
    </xdr:from>
    <xdr:to>
      <xdr:col>11</xdr:col>
      <xdr:colOff>238126</xdr:colOff>
      <xdr:row>13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552450</xdr:colOff>
      <xdr:row>0</xdr:row>
      <xdr:rowOff>104776</xdr:rowOff>
    </xdr:from>
    <xdr:to>
      <xdr:col>17</xdr:col>
      <xdr:colOff>571500</xdr:colOff>
      <xdr:row>13</xdr:row>
      <xdr:rowOff>28576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104775</xdr:colOff>
      <xdr:row>15</xdr:row>
      <xdr:rowOff>38100</xdr:rowOff>
    </xdr:from>
    <xdr:to>
      <xdr:col>11</xdr:col>
      <xdr:colOff>276225</xdr:colOff>
      <xdr:row>28</xdr:row>
      <xdr:rowOff>123825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466725</xdr:colOff>
      <xdr:row>15</xdr:row>
      <xdr:rowOff>47625</xdr:rowOff>
    </xdr:from>
    <xdr:to>
      <xdr:col>17</xdr:col>
      <xdr:colOff>542925</xdr:colOff>
      <xdr:row>28</xdr:row>
      <xdr:rowOff>123826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419966</xdr:colOff>
      <xdr:row>29</xdr:row>
      <xdr:rowOff>39832</xdr:rowOff>
    </xdr:from>
    <xdr:to>
      <xdr:col>19</xdr:col>
      <xdr:colOff>118630</xdr:colOff>
      <xdr:row>40</xdr:row>
      <xdr:rowOff>20782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319521</xdr:colOff>
      <xdr:row>39</xdr:row>
      <xdr:rowOff>120362</xdr:rowOff>
    </xdr:from>
    <xdr:to>
      <xdr:col>11</xdr:col>
      <xdr:colOff>121228</xdr:colOff>
      <xdr:row>57</xdr:row>
      <xdr:rowOff>129886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200025</xdr:colOff>
      <xdr:row>60</xdr:row>
      <xdr:rowOff>38100</xdr:rowOff>
    </xdr:from>
    <xdr:to>
      <xdr:col>11</xdr:col>
      <xdr:colOff>314325</xdr:colOff>
      <xdr:row>79</xdr:row>
      <xdr:rowOff>123825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542925</xdr:colOff>
      <xdr:row>80</xdr:row>
      <xdr:rowOff>76200</xdr:rowOff>
    </xdr:from>
    <xdr:to>
      <xdr:col>14</xdr:col>
      <xdr:colOff>66675</xdr:colOff>
      <xdr:row>94</xdr:row>
      <xdr:rowOff>19050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400050</xdr:colOff>
      <xdr:row>96</xdr:row>
      <xdr:rowOff>38100</xdr:rowOff>
    </xdr:from>
    <xdr:to>
      <xdr:col>13</xdr:col>
      <xdr:colOff>533400</xdr:colOff>
      <xdr:row>109</xdr:row>
      <xdr:rowOff>180975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519545</xdr:colOff>
      <xdr:row>114</xdr:row>
      <xdr:rowOff>190500</xdr:rowOff>
    </xdr:from>
    <xdr:to>
      <xdr:col>14</xdr:col>
      <xdr:colOff>60613</xdr:colOff>
      <xdr:row>128</xdr:row>
      <xdr:rowOff>147205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190500</xdr:colOff>
      <xdr:row>130</xdr:row>
      <xdr:rowOff>129887</xdr:rowOff>
    </xdr:from>
    <xdr:to>
      <xdr:col>12</xdr:col>
      <xdr:colOff>25976</xdr:colOff>
      <xdr:row>144</xdr:row>
      <xdr:rowOff>86592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441616</xdr:colOff>
      <xdr:row>157</xdr:row>
      <xdr:rowOff>0</xdr:rowOff>
    </xdr:from>
    <xdr:to>
      <xdr:col>12</xdr:col>
      <xdr:colOff>233796</xdr:colOff>
      <xdr:row>172</xdr:row>
      <xdr:rowOff>60614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</xdr:col>
      <xdr:colOff>259772</xdr:colOff>
      <xdr:row>173</xdr:row>
      <xdr:rowOff>69274</xdr:rowOff>
    </xdr:from>
    <xdr:to>
      <xdr:col>13</xdr:col>
      <xdr:colOff>303067</xdr:colOff>
      <xdr:row>187</xdr:row>
      <xdr:rowOff>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632114</xdr:colOff>
      <xdr:row>195</xdr:row>
      <xdr:rowOff>164523</xdr:rowOff>
    </xdr:from>
    <xdr:to>
      <xdr:col>18</xdr:col>
      <xdr:colOff>112568</xdr:colOff>
      <xdr:row>209</xdr:row>
      <xdr:rowOff>86592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</xdr:col>
      <xdr:colOff>796637</xdr:colOff>
      <xdr:row>210</xdr:row>
      <xdr:rowOff>181841</xdr:rowOff>
    </xdr:from>
    <xdr:to>
      <xdr:col>9</xdr:col>
      <xdr:colOff>666750</xdr:colOff>
      <xdr:row>222</xdr:row>
      <xdr:rowOff>164523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</xdr:col>
      <xdr:colOff>762000</xdr:colOff>
      <xdr:row>198</xdr:row>
      <xdr:rowOff>95250</xdr:rowOff>
    </xdr:from>
    <xdr:to>
      <xdr:col>8</xdr:col>
      <xdr:colOff>95250</xdr:colOff>
      <xdr:row>207</xdr:row>
      <xdr:rowOff>121229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</xdr:col>
      <xdr:colOff>320386</xdr:colOff>
      <xdr:row>232</xdr:row>
      <xdr:rowOff>8658</xdr:rowOff>
    </xdr:from>
    <xdr:to>
      <xdr:col>9</xdr:col>
      <xdr:colOff>536863</xdr:colOff>
      <xdr:row>244</xdr:row>
      <xdr:rowOff>181841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</xdr:col>
      <xdr:colOff>467590</xdr:colOff>
      <xdr:row>247</xdr:row>
      <xdr:rowOff>121228</xdr:rowOff>
    </xdr:from>
    <xdr:to>
      <xdr:col>10</xdr:col>
      <xdr:colOff>25976</xdr:colOff>
      <xdr:row>258</xdr:row>
      <xdr:rowOff>121228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233795</xdr:colOff>
      <xdr:row>267</xdr:row>
      <xdr:rowOff>43296</xdr:rowOff>
    </xdr:from>
    <xdr:to>
      <xdr:col>13</xdr:col>
      <xdr:colOff>129886</xdr:colOff>
      <xdr:row>281</xdr:row>
      <xdr:rowOff>1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</xdr:col>
      <xdr:colOff>225137</xdr:colOff>
      <xdr:row>286</xdr:row>
      <xdr:rowOff>69272</xdr:rowOff>
    </xdr:from>
    <xdr:to>
      <xdr:col>11</xdr:col>
      <xdr:colOff>415637</xdr:colOff>
      <xdr:row>300</xdr:row>
      <xdr:rowOff>25977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5</xdr:col>
      <xdr:colOff>121228</xdr:colOff>
      <xdr:row>301</xdr:row>
      <xdr:rowOff>8659</xdr:rowOff>
    </xdr:from>
    <xdr:to>
      <xdr:col>11</xdr:col>
      <xdr:colOff>311728</xdr:colOff>
      <xdr:row>314</xdr:row>
      <xdr:rowOff>164523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7</xdr:row>
      <xdr:rowOff>104775</xdr:rowOff>
    </xdr:from>
    <xdr:to>
      <xdr:col>25</xdr:col>
      <xdr:colOff>552450</xdr:colOff>
      <xdr:row>26</xdr:row>
      <xdr:rowOff>57150</xdr:rowOff>
    </xdr:to>
    <xdr:graphicFrame macro="">
      <xdr:nvGraphicFramePr>
        <xdr:cNvPr id="63507889" name="Chart 1">
          <a:extLst>
            <a:ext uri="{FF2B5EF4-FFF2-40B4-BE49-F238E27FC236}">
              <a16:creationId xmlns:a16="http://schemas.microsoft.com/office/drawing/2014/main" id="{00000000-0008-0000-1500-0000B1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590550</xdr:colOff>
      <xdr:row>26</xdr:row>
      <xdr:rowOff>276225</xdr:rowOff>
    </xdr:from>
    <xdr:to>
      <xdr:col>25</xdr:col>
      <xdr:colOff>514350</xdr:colOff>
      <xdr:row>45</xdr:row>
      <xdr:rowOff>57150</xdr:rowOff>
    </xdr:to>
    <xdr:graphicFrame macro="">
      <xdr:nvGraphicFramePr>
        <xdr:cNvPr id="63507890" name="Chart 1">
          <a:extLst>
            <a:ext uri="{FF2B5EF4-FFF2-40B4-BE49-F238E27FC236}">
              <a16:creationId xmlns:a16="http://schemas.microsoft.com/office/drawing/2014/main" id="{00000000-0008-0000-1500-0000B2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14</xdr:col>
      <xdr:colOff>514350</xdr:colOff>
      <xdr:row>0</xdr:row>
      <xdr:rowOff>0</xdr:rowOff>
    </xdr:to>
    <xdr:graphicFrame macro="">
      <xdr:nvGraphicFramePr>
        <xdr:cNvPr id="66064041" name="Chart 1">
          <a:extLst>
            <a:ext uri="{FF2B5EF4-FFF2-40B4-BE49-F238E27FC236}">
              <a16:creationId xmlns:a16="http://schemas.microsoft.com/office/drawing/2014/main" id="{00000000-0008-0000-1600-0000A9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0</xdr:row>
      <xdr:rowOff>0</xdr:rowOff>
    </xdr:from>
    <xdr:to>
      <xdr:col>21</xdr:col>
      <xdr:colOff>590550</xdr:colOff>
      <xdr:row>0</xdr:row>
      <xdr:rowOff>0</xdr:rowOff>
    </xdr:to>
    <xdr:graphicFrame macro="">
      <xdr:nvGraphicFramePr>
        <xdr:cNvPr id="66064042" name="Chart 2">
          <a:extLst>
            <a:ext uri="{FF2B5EF4-FFF2-40B4-BE49-F238E27FC236}">
              <a16:creationId xmlns:a16="http://schemas.microsoft.com/office/drawing/2014/main" id="{00000000-0008-0000-1600-0000AA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14</xdr:col>
      <xdr:colOff>523875</xdr:colOff>
      <xdr:row>0</xdr:row>
      <xdr:rowOff>0</xdr:rowOff>
    </xdr:to>
    <xdr:graphicFrame macro="">
      <xdr:nvGraphicFramePr>
        <xdr:cNvPr id="66064043" name="Chart 3">
          <a:extLst>
            <a:ext uri="{FF2B5EF4-FFF2-40B4-BE49-F238E27FC236}">
              <a16:creationId xmlns:a16="http://schemas.microsoft.com/office/drawing/2014/main" id="{00000000-0008-0000-1600-0000AB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76200</xdr:colOff>
      <xdr:row>0</xdr:row>
      <xdr:rowOff>0</xdr:rowOff>
    </xdr:from>
    <xdr:to>
      <xdr:col>22</xdr:col>
      <xdr:colOff>0</xdr:colOff>
      <xdr:row>0</xdr:row>
      <xdr:rowOff>0</xdr:rowOff>
    </xdr:to>
    <xdr:graphicFrame macro="">
      <xdr:nvGraphicFramePr>
        <xdr:cNvPr id="66064044" name="Chart 4">
          <a:extLst>
            <a:ext uri="{FF2B5EF4-FFF2-40B4-BE49-F238E27FC236}">
              <a16:creationId xmlns:a16="http://schemas.microsoft.com/office/drawing/2014/main" id="{00000000-0008-0000-1600-0000AC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9525</xdr:colOff>
      <xdr:row>4</xdr:row>
      <xdr:rowOff>28575</xdr:rowOff>
    </xdr:from>
    <xdr:to>
      <xdr:col>14</xdr:col>
      <xdr:colOff>523875</xdr:colOff>
      <xdr:row>14</xdr:row>
      <xdr:rowOff>200025</xdr:rowOff>
    </xdr:to>
    <xdr:graphicFrame macro="">
      <xdr:nvGraphicFramePr>
        <xdr:cNvPr id="66064045" name="Chart 5">
          <a:extLst>
            <a:ext uri="{FF2B5EF4-FFF2-40B4-BE49-F238E27FC236}">
              <a16:creationId xmlns:a16="http://schemas.microsoft.com/office/drawing/2014/main" id="{00000000-0008-0000-1600-0000AD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38100</xdr:colOff>
      <xdr:row>3</xdr:row>
      <xdr:rowOff>228600</xdr:rowOff>
    </xdr:from>
    <xdr:to>
      <xdr:col>21</xdr:col>
      <xdr:colOff>571500</xdr:colOff>
      <xdr:row>14</xdr:row>
      <xdr:rowOff>152400</xdr:rowOff>
    </xdr:to>
    <xdr:graphicFrame macro="">
      <xdr:nvGraphicFramePr>
        <xdr:cNvPr id="66064046" name="Chart 6">
          <a:extLst>
            <a:ext uri="{FF2B5EF4-FFF2-40B4-BE49-F238E27FC236}">
              <a16:creationId xmlns:a16="http://schemas.microsoft.com/office/drawing/2014/main" id="{00000000-0008-0000-1600-0000AE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228600</xdr:colOff>
      <xdr:row>15</xdr:row>
      <xdr:rowOff>76200</xdr:rowOff>
    </xdr:from>
    <xdr:to>
      <xdr:col>14</xdr:col>
      <xdr:colOff>504825</xdr:colOff>
      <xdr:row>25</xdr:row>
      <xdr:rowOff>247650</xdr:rowOff>
    </xdr:to>
    <xdr:graphicFrame macro="">
      <xdr:nvGraphicFramePr>
        <xdr:cNvPr id="66064047" name="Chart 7">
          <a:extLst>
            <a:ext uri="{FF2B5EF4-FFF2-40B4-BE49-F238E27FC236}">
              <a16:creationId xmlns:a16="http://schemas.microsoft.com/office/drawing/2014/main" id="{00000000-0008-0000-1600-0000AF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28575</xdr:colOff>
      <xdr:row>15</xdr:row>
      <xdr:rowOff>104775</xdr:rowOff>
    </xdr:from>
    <xdr:to>
      <xdr:col>21</xdr:col>
      <xdr:colOff>590550</xdr:colOff>
      <xdr:row>26</xdr:row>
      <xdr:rowOff>9525</xdr:rowOff>
    </xdr:to>
    <xdr:graphicFrame macro="">
      <xdr:nvGraphicFramePr>
        <xdr:cNvPr id="66064048" name="Chart 8">
          <a:extLst>
            <a:ext uri="{FF2B5EF4-FFF2-40B4-BE49-F238E27FC236}">
              <a16:creationId xmlns:a16="http://schemas.microsoft.com/office/drawing/2014/main" id="{00000000-0008-0000-1600-0000B0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1381125</xdr:colOff>
      <xdr:row>37</xdr:row>
      <xdr:rowOff>28575</xdr:rowOff>
    </xdr:from>
    <xdr:to>
      <xdr:col>7</xdr:col>
      <xdr:colOff>171450</xdr:colOff>
      <xdr:row>50</xdr:row>
      <xdr:rowOff>171450</xdr:rowOff>
    </xdr:to>
    <xdr:graphicFrame macro="">
      <xdr:nvGraphicFramePr>
        <xdr:cNvPr id="66064049" name="Chart 14">
          <a:extLst>
            <a:ext uri="{FF2B5EF4-FFF2-40B4-BE49-F238E27FC236}">
              <a16:creationId xmlns:a16="http://schemas.microsoft.com/office/drawing/2014/main" id="{00000000-0008-0000-1600-0000B1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285750</xdr:colOff>
      <xdr:row>37</xdr:row>
      <xdr:rowOff>19050</xdr:rowOff>
    </xdr:from>
    <xdr:to>
      <xdr:col>15</xdr:col>
      <xdr:colOff>457200</xdr:colOff>
      <xdr:row>50</xdr:row>
      <xdr:rowOff>180975</xdr:rowOff>
    </xdr:to>
    <xdr:graphicFrame macro="">
      <xdr:nvGraphicFramePr>
        <xdr:cNvPr id="66064050" name="Chart 14">
          <a:extLst>
            <a:ext uri="{FF2B5EF4-FFF2-40B4-BE49-F238E27FC236}">
              <a16:creationId xmlns:a16="http://schemas.microsoft.com/office/drawing/2014/main" id="{00000000-0008-0000-1600-0000B2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1571625</xdr:colOff>
      <xdr:row>51</xdr:row>
      <xdr:rowOff>238125</xdr:rowOff>
    </xdr:from>
    <xdr:to>
      <xdr:col>7</xdr:col>
      <xdr:colOff>76200</xdr:colOff>
      <xdr:row>64</xdr:row>
      <xdr:rowOff>85725</xdr:rowOff>
    </xdr:to>
    <xdr:graphicFrame macro="">
      <xdr:nvGraphicFramePr>
        <xdr:cNvPr id="66064051" name="Chart 15">
          <a:extLst>
            <a:ext uri="{FF2B5EF4-FFF2-40B4-BE49-F238E27FC236}">
              <a16:creationId xmlns:a16="http://schemas.microsoft.com/office/drawing/2014/main" id="{00000000-0008-0000-1600-0000B3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&#1711;&#1586;&#1575;&#1585;&#1588;&#8204;&#1607;&#1575;%20&#1608;%20&#1575;&#1592;&#1607;&#1575;&#1585;&#1606;&#1592;&#1585;%20&#1607;&#1575;\1397\&#1711;&#1586;&#1575;&#1585;&#1588;%20&#1575;&#1583;&#1608;&#1575;&#1585;&#1610;\9-&#1606;&#1607;%20&#1605;&#1575;&#1607;&#1607;\&#1608;&#1590;&#1593;%20&#1605;&#1575;&#1604;&#1610;\&#1606;&#1601;&#1578;%20&#1582;&#1575;&#1605;%20&#1608;%20&#1605;&#1610;&#1593;&#1575;&#1606;&#1575;&#1578;%20&#1711;&#1575;&#1586;&#1610;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\GFS-98\GFS97-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\GFS-98\GFS97-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1">
          <cell r="D31">
            <v>33325</v>
          </cell>
        </row>
        <row r="32">
          <cell r="D32">
            <v>70.222222222222229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جدول موجود در متن گزارش 2"/>
      <sheetName val="جدول موجود در متن گزارش 3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3">
          <cell r="E23">
            <v>-422802.16995007126</v>
          </cell>
        </row>
        <row r="26">
          <cell r="G26">
            <v>727775.69951199507</v>
          </cell>
        </row>
      </sheetData>
      <sheetData sheetId="10"/>
      <sheetData sheetId="11"/>
      <sheetData sheetId="12"/>
      <sheetData sheetId="13"/>
      <sheetData sheetId="14">
        <row r="26">
          <cell r="F26">
            <v>313805.00738999998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جدول موجود در متن گزارش 2"/>
      <sheetName val="جدول موجود در متن گزارش 3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4">
          <cell r="G14">
            <v>503435.35115881299</v>
          </cell>
        </row>
        <row r="26">
          <cell r="G26">
            <v>630564.58112540399</v>
          </cell>
        </row>
      </sheetData>
      <sheetData sheetId="10"/>
      <sheetData sheetId="11">
        <row r="9">
          <cell r="E9">
            <v>122182.27514225799</v>
          </cell>
        </row>
      </sheetData>
      <sheetData sheetId="12"/>
      <sheetData sheetId="13"/>
      <sheetData sheetId="14">
        <row r="26">
          <cell r="F26">
            <v>266427.495</v>
          </cell>
        </row>
      </sheetData>
      <sheetData sheetId="15">
        <row r="8">
          <cell r="F8">
            <v>419257.09907303599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42945.057433210997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134319.53958318499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165281.72218025601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6">
          <cell r="L26">
            <v>196288.55054976404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T57"/>
  <sheetViews>
    <sheetView rightToLeft="1" tabSelected="1" view="pageBreakPreview" topLeftCell="A34" zoomScale="70" zoomScaleNormal="70" zoomScaleSheetLayoutView="70" workbookViewId="0">
      <selection activeCell="U14" sqref="U14"/>
    </sheetView>
  </sheetViews>
  <sheetFormatPr defaultColWidth="7.85546875" defaultRowHeight="18.75"/>
  <cols>
    <col min="1" max="1" width="7.85546875" style="120"/>
    <col min="2" max="2" width="3.85546875" style="127" customWidth="1"/>
    <col min="3" max="3" width="4" style="120" customWidth="1"/>
    <col min="4" max="4" width="91.7109375" style="120" bestFit="1" customWidth="1"/>
    <col min="5" max="5" width="13.7109375" style="229" customWidth="1"/>
    <col min="6" max="6" width="13.7109375" style="230" customWidth="1"/>
    <col min="7" max="7" width="13.7109375" style="120" customWidth="1"/>
    <col min="8" max="8" width="19" style="120" customWidth="1"/>
    <col min="9" max="9" width="14.85546875" style="120" customWidth="1"/>
    <col min="10" max="10" width="14.85546875" style="120" hidden="1" customWidth="1"/>
    <col min="11" max="11" width="1.7109375" style="120" customWidth="1"/>
    <col min="12" max="13" width="11.28515625" style="120" customWidth="1"/>
    <col min="14" max="14" width="2.42578125" style="120" customWidth="1"/>
    <col min="15" max="15" width="14.140625" style="120" customWidth="1"/>
    <col min="16" max="16" width="13.7109375" style="120" customWidth="1"/>
    <col min="17" max="17" width="14.85546875" style="120" customWidth="1"/>
    <col min="18" max="18" width="13" style="120" customWidth="1"/>
    <col min="19" max="19" width="7.85546875" style="120" customWidth="1"/>
    <col min="20" max="20" width="9.140625" style="1" customWidth="1"/>
    <col min="21" max="21" width="11.7109375" style="120" customWidth="1"/>
    <col min="22" max="22" width="14.7109375" style="120" customWidth="1"/>
    <col min="23" max="257" width="7.85546875" style="120"/>
    <col min="258" max="258" width="3.85546875" style="120" customWidth="1"/>
    <col min="259" max="259" width="4" style="120" customWidth="1"/>
    <col min="260" max="260" width="58.5703125" style="120" customWidth="1"/>
    <col min="261" max="265" width="14.85546875" style="120" customWidth="1"/>
    <col min="266" max="266" width="0" style="120" hidden="1" customWidth="1"/>
    <col min="267" max="267" width="1.7109375" style="120" customWidth="1"/>
    <col min="268" max="269" width="11.28515625" style="120" customWidth="1"/>
    <col min="270" max="270" width="2.42578125" style="120" customWidth="1"/>
    <col min="271" max="271" width="12.140625" style="120" bestFit="1" customWidth="1"/>
    <col min="272" max="272" width="13.7109375" style="120" customWidth="1"/>
    <col min="273" max="275" width="7.85546875" style="120" customWidth="1"/>
    <col min="276" max="276" width="9.140625" style="120" customWidth="1"/>
    <col min="277" max="277" width="11.7109375" style="120" customWidth="1"/>
    <col min="278" max="278" width="14.7109375" style="120" customWidth="1"/>
    <col min="279" max="513" width="7.85546875" style="120"/>
    <col min="514" max="514" width="3.85546875" style="120" customWidth="1"/>
    <col min="515" max="515" width="4" style="120" customWidth="1"/>
    <col min="516" max="516" width="58.5703125" style="120" customWidth="1"/>
    <col min="517" max="521" width="14.85546875" style="120" customWidth="1"/>
    <col min="522" max="522" width="0" style="120" hidden="1" customWidth="1"/>
    <col min="523" max="523" width="1.7109375" style="120" customWidth="1"/>
    <col min="524" max="525" width="11.28515625" style="120" customWidth="1"/>
    <col min="526" max="526" width="2.42578125" style="120" customWidth="1"/>
    <col min="527" max="527" width="12.140625" style="120" bestFit="1" customWidth="1"/>
    <col min="528" max="528" width="13.7109375" style="120" customWidth="1"/>
    <col min="529" max="531" width="7.85546875" style="120" customWidth="1"/>
    <col min="532" max="532" width="9.140625" style="120" customWidth="1"/>
    <col min="533" max="533" width="11.7109375" style="120" customWidth="1"/>
    <col min="534" max="534" width="14.7109375" style="120" customWidth="1"/>
    <col min="535" max="769" width="7.85546875" style="120"/>
    <col min="770" max="770" width="3.85546875" style="120" customWidth="1"/>
    <col min="771" max="771" width="4" style="120" customWidth="1"/>
    <col min="772" max="772" width="58.5703125" style="120" customWidth="1"/>
    <col min="773" max="777" width="14.85546875" style="120" customWidth="1"/>
    <col min="778" max="778" width="0" style="120" hidden="1" customWidth="1"/>
    <col min="779" max="779" width="1.7109375" style="120" customWidth="1"/>
    <col min="780" max="781" width="11.28515625" style="120" customWidth="1"/>
    <col min="782" max="782" width="2.42578125" style="120" customWidth="1"/>
    <col min="783" max="783" width="12.140625" style="120" bestFit="1" customWidth="1"/>
    <col min="784" max="784" width="13.7109375" style="120" customWidth="1"/>
    <col min="785" max="787" width="7.85546875" style="120" customWidth="1"/>
    <col min="788" max="788" width="9.140625" style="120" customWidth="1"/>
    <col min="789" max="789" width="11.7109375" style="120" customWidth="1"/>
    <col min="790" max="790" width="14.7109375" style="120" customWidth="1"/>
    <col min="791" max="1025" width="7.85546875" style="120"/>
    <col min="1026" max="1026" width="3.85546875" style="120" customWidth="1"/>
    <col min="1027" max="1027" width="4" style="120" customWidth="1"/>
    <col min="1028" max="1028" width="58.5703125" style="120" customWidth="1"/>
    <col min="1029" max="1033" width="14.85546875" style="120" customWidth="1"/>
    <col min="1034" max="1034" width="0" style="120" hidden="1" customWidth="1"/>
    <col min="1035" max="1035" width="1.7109375" style="120" customWidth="1"/>
    <col min="1036" max="1037" width="11.28515625" style="120" customWidth="1"/>
    <col min="1038" max="1038" width="2.42578125" style="120" customWidth="1"/>
    <col min="1039" max="1039" width="12.140625" style="120" bestFit="1" customWidth="1"/>
    <col min="1040" max="1040" width="13.7109375" style="120" customWidth="1"/>
    <col min="1041" max="1043" width="7.85546875" style="120" customWidth="1"/>
    <col min="1044" max="1044" width="9.140625" style="120" customWidth="1"/>
    <col min="1045" max="1045" width="11.7109375" style="120" customWidth="1"/>
    <col min="1046" max="1046" width="14.7109375" style="120" customWidth="1"/>
    <col min="1047" max="1281" width="7.85546875" style="120"/>
    <col min="1282" max="1282" width="3.85546875" style="120" customWidth="1"/>
    <col min="1283" max="1283" width="4" style="120" customWidth="1"/>
    <col min="1284" max="1284" width="58.5703125" style="120" customWidth="1"/>
    <col min="1285" max="1289" width="14.85546875" style="120" customWidth="1"/>
    <col min="1290" max="1290" width="0" style="120" hidden="1" customWidth="1"/>
    <col min="1291" max="1291" width="1.7109375" style="120" customWidth="1"/>
    <col min="1292" max="1293" width="11.28515625" style="120" customWidth="1"/>
    <col min="1294" max="1294" width="2.42578125" style="120" customWidth="1"/>
    <col min="1295" max="1295" width="12.140625" style="120" bestFit="1" customWidth="1"/>
    <col min="1296" max="1296" width="13.7109375" style="120" customWidth="1"/>
    <col min="1297" max="1299" width="7.85546875" style="120" customWidth="1"/>
    <col min="1300" max="1300" width="9.140625" style="120" customWidth="1"/>
    <col min="1301" max="1301" width="11.7109375" style="120" customWidth="1"/>
    <col min="1302" max="1302" width="14.7109375" style="120" customWidth="1"/>
    <col min="1303" max="1537" width="7.85546875" style="120"/>
    <col min="1538" max="1538" width="3.85546875" style="120" customWidth="1"/>
    <col min="1539" max="1539" width="4" style="120" customWidth="1"/>
    <col min="1540" max="1540" width="58.5703125" style="120" customWidth="1"/>
    <col min="1541" max="1545" width="14.85546875" style="120" customWidth="1"/>
    <col min="1546" max="1546" width="0" style="120" hidden="1" customWidth="1"/>
    <col min="1547" max="1547" width="1.7109375" style="120" customWidth="1"/>
    <col min="1548" max="1549" width="11.28515625" style="120" customWidth="1"/>
    <col min="1550" max="1550" width="2.42578125" style="120" customWidth="1"/>
    <col min="1551" max="1551" width="12.140625" style="120" bestFit="1" customWidth="1"/>
    <col min="1552" max="1552" width="13.7109375" style="120" customWidth="1"/>
    <col min="1553" max="1555" width="7.85546875" style="120" customWidth="1"/>
    <col min="1556" max="1556" width="9.140625" style="120" customWidth="1"/>
    <col min="1557" max="1557" width="11.7109375" style="120" customWidth="1"/>
    <col min="1558" max="1558" width="14.7109375" style="120" customWidth="1"/>
    <col min="1559" max="1793" width="7.85546875" style="120"/>
    <col min="1794" max="1794" width="3.85546875" style="120" customWidth="1"/>
    <col min="1795" max="1795" width="4" style="120" customWidth="1"/>
    <col min="1796" max="1796" width="58.5703125" style="120" customWidth="1"/>
    <col min="1797" max="1801" width="14.85546875" style="120" customWidth="1"/>
    <col min="1802" max="1802" width="0" style="120" hidden="1" customWidth="1"/>
    <col min="1803" max="1803" width="1.7109375" style="120" customWidth="1"/>
    <col min="1804" max="1805" width="11.28515625" style="120" customWidth="1"/>
    <col min="1806" max="1806" width="2.42578125" style="120" customWidth="1"/>
    <col min="1807" max="1807" width="12.140625" style="120" bestFit="1" customWidth="1"/>
    <col min="1808" max="1808" width="13.7109375" style="120" customWidth="1"/>
    <col min="1809" max="1811" width="7.85546875" style="120" customWidth="1"/>
    <col min="1812" max="1812" width="9.140625" style="120" customWidth="1"/>
    <col min="1813" max="1813" width="11.7109375" style="120" customWidth="1"/>
    <col min="1814" max="1814" width="14.7109375" style="120" customWidth="1"/>
    <col min="1815" max="2049" width="7.85546875" style="120"/>
    <col min="2050" max="2050" width="3.85546875" style="120" customWidth="1"/>
    <col min="2051" max="2051" width="4" style="120" customWidth="1"/>
    <col min="2052" max="2052" width="58.5703125" style="120" customWidth="1"/>
    <col min="2053" max="2057" width="14.85546875" style="120" customWidth="1"/>
    <col min="2058" max="2058" width="0" style="120" hidden="1" customWidth="1"/>
    <col min="2059" max="2059" width="1.7109375" style="120" customWidth="1"/>
    <col min="2060" max="2061" width="11.28515625" style="120" customWidth="1"/>
    <col min="2062" max="2062" width="2.42578125" style="120" customWidth="1"/>
    <col min="2063" max="2063" width="12.140625" style="120" bestFit="1" customWidth="1"/>
    <col min="2064" max="2064" width="13.7109375" style="120" customWidth="1"/>
    <col min="2065" max="2067" width="7.85546875" style="120" customWidth="1"/>
    <col min="2068" max="2068" width="9.140625" style="120" customWidth="1"/>
    <col min="2069" max="2069" width="11.7109375" style="120" customWidth="1"/>
    <col min="2070" max="2070" width="14.7109375" style="120" customWidth="1"/>
    <col min="2071" max="2305" width="7.85546875" style="120"/>
    <col min="2306" max="2306" width="3.85546875" style="120" customWidth="1"/>
    <col min="2307" max="2307" width="4" style="120" customWidth="1"/>
    <col min="2308" max="2308" width="58.5703125" style="120" customWidth="1"/>
    <col min="2309" max="2313" width="14.85546875" style="120" customWidth="1"/>
    <col min="2314" max="2314" width="0" style="120" hidden="1" customWidth="1"/>
    <col min="2315" max="2315" width="1.7109375" style="120" customWidth="1"/>
    <col min="2316" max="2317" width="11.28515625" style="120" customWidth="1"/>
    <col min="2318" max="2318" width="2.42578125" style="120" customWidth="1"/>
    <col min="2319" max="2319" width="12.140625" style="120" bestFit="1" customWidth="1"/>
    <col min="2320" max="2320" width="13.7109375" style="120" customWidth="1"/>
    <col min="2321" max="2323" width="7.85546875" style="120" customWidth="1"/>
    <col min="2324" max="2324" width="9.140625" style="120" customWidth="1"/>
    <col min="2325" max="2325" width="11.7109375" style="120" customWidth="1"/>
    <col min="2326" max="2326" width="14.7109375" style="120" customWidth="1"/>
    <col min="2327" max="2561" width="7.85546875" style="120"/>
    <col min="2562" max="2562" width="3.85546875" style="120" customWidth="1"/>
    <col min="2563" max="2563" width="4" style="120" customWidth="1"/>
    <col min="2564" max="2564" width="58.5703125" style="120" customWidth="1"/>
    <col min="2565" max="2569" width="14.85546875" style="120" customWidth="1"/>
    <col min="2570" max="2570" width="0" style="120" hidden="1" customWidth="1"/>
    <col min="2571" max="2571" width="1.7109375" style="120" customWidth="1"/>
    <col min="2572" max="2573" width="11.28515625" style="120" customWidth="1"/>
    <col min="2574" max="2574" width="2.42578125" style="120" customWidth="1"/>
    <col min="2575" max="2575" width="12.140625" style="120" bestFit="1" customWidth="1"/>
    <col min="2576" max="2576" width="13.7109375" style="120" customWidth="1"/>
    <col min="2577" max="2579" width="7.85546875" style="120" customWidth="1"/>
    <col min="2580" max="2580" width="9.140625" style="120" customWidth="1"/>
    <col min="2581" max="2581" width="11.7109375" style="120" customWidth="1"/>
    <col min="2582" max="2582" width="14.7109375" style="120" customWidth="1"/>
    <col min="2583" max="2817" width="7.85546875" style="120"/>
    <col min="2818" max="2818" width="3.85546875" style="120" customWidth="1"/>
    <col min="2819" max="2819" width="4" style="120" customWidth="1"/>
    <col min="2820" max="2820" width="58.5703125" style="120" customWidth="1"/>
    <col min="2821" max="2825" width="14.85546875" style="120" customWidth="1"/>
    <col min="2826" max="2826" width="0" style="120" hidden="1" customWidth="1"/>
    <col min="2827" max="2827" width="1.7109375" style="120" customWidth="1"/>
    <col min="2828" max="2829" width="11.28515625" style="120" customWidth="1"/>
    <col min="2830" max="2830" width="2.42578125" style="120" customWidth="1"/>
    <col min="2831" max="2831" width="12.140625" style="120" bestFit="1" customWidth="1"/>
    <col min="2832" max="2832" width="13.7109375" style="120" customWidth="1"/>
    <col min="2833" max="2835" width="7.85546875" style="120" customWidth="1"/>
    <col min="2836" max="2836" width="9.140625" style="120" customWidth="1"/>
    <col min="2837" max="2837" width="11.7109375" style="120" customWidth="1"/>
    <col min="2838" max="2838" width="14.7109375" style="120" customWidth="1"/>
    <col min="2839" max="3073" width="7.85546875" style="120"/>
    <col min="3074" max="3074" width="3.85546875" style="120" customWidth="1"/>
    <col min="3075" max="3075" width="4" style="120" customWidth="1"/>
    <col min="3076" max="3076" width="58.5703125" style="120" customWidth="1"/>
    <col min="3077" max="3081" width="14.85546875" style="120" customWidth="1"/>
    <col min="3082" max="3082" width="0" style="120" hidden="1" customWidth="1"/>
    <col min="3083" max="3083" width="1.7109375" style="120" customWidth="1"/>
    <col min="3084" max="3085" width="11.28515625" style="120" customWidth="1"/>
    <col min="3086" max="3086" width="2.42578125" style="120" customWidth="1"/>
    <col min="3087" max="3087" width="12.140625" style="120" bestFit="1" customWidth="1"/>
    <col min="3088" max="3088" width="13.7109375" style="120" customWidth="1"/>
    <col min="3089" max="3091" width="7.85546875" style="120" customWidth="1"/>
    <col min="3092" max="3092" width="9.140625" style="120" customWidth="1"/>
    <col min="3093" max="3093" width="11.7109375" style="120" customWidth="1"/>
    <col min="3094" max="3094" width="14.7109375" style="120" customWidth="1"/>
    <col min="3095" max="3329" width="7.85546875" style="120"/>
    <col min="3330" max="3330" width="3.85546875" style="120" customWidth="1"/>
    <col min="3331" max="3331" width="4" style="120" customWidth="1"/>
    <col min="3332" max="3332" width="58.5703125" style="120" customWidth="1"/>
    <col min="3333" max="3337" width="14.85546875" style="120" customWidth="1"/>
    <col min="3338" max="3338" width="0" style="120" hidden="1" customWidth="1"/>
    <col min="3339" max="3339" width="1.7109375" style="120" customWidth="1"/>
    <col min="3340" max="3341" width="11.28515625" style="120" customWidth="1"/>
    <col min="3342" max="3342" width="2.42578125" style="120" customWidth="1"/>
    <col min="3343" max="3343" width="12.140625" style="120" bestFit="1" customWidth="1"/>
    <col min="3344" max="3344" width="13.7109375" style="120" customWidth="1"/>
    <col min="3345" max="3347" width="7.85546875" style="120" customWidth="1"/>
    <col min="3348" max="3348" width="9.140625" style="120" customWidth="1"/>
    <col min="3349" max="3349" width="11.7109375" style="120" customWidth="1"/>
    <col min="3350" max="3350" width="14.7109375" style="120" customWidth="1"/>
    <col min="3351" max="3585" width="7.85546875" style="120"/>
    <col min="3586" max="3586" width="3.85546875" style="120" customWidth="1"/>
    <col min="3587" max="3587" width="4" style="120" customWidth="1"/>
    <col min="3588" max="3588" width="58.5703125" style="120" customWidth="1"/>
    <col min="3589" max="3593" width="14.85546875" style="120" customWidth="1"/>
    <col min="3594" max="3594" width="0" style="120" hidden="1" customWidth="1"/>
    <col min="3595" max="3595" width="1.7109375" style="120" customWidth="1"/>
    <col min="3596" max="3597" width="11.28515625" style="120" customWidth="1"/>
    <col min="3598" max="3598" width="2.42578125" style="120" customWidth="1"/>
    <col min="3599" max="3599" width="12.140625" style="120" bestFit="1" customWidth="1"/>
    <col min="3600" max="3600" width="13.7109375" style="120" customWidth="1"/>
    <col min="3601" max="3603" width="7.85546875" style="120" customWidth="1"/>
    <col min="3604" max="3604" width="9.140625" style="120" customWidth="1"/>
    <col min="3605" max="3605" width="11.7109375" style="120" customWidth="1"/>
    <col min="3606" max="3606" width="14.7109375" style="120" customWidth="1"/>
    <col min="3607" max="3841" width="7.85546875" style="120"/>
    <col min="3842" max="3842" width="3.85546875" style="120" customWidth="1"/>
    <col min="3843" max="3843" width="4" style="120" customWidth="1"/>
    <col min="3844" max="3844" width="58.5703125" style="120" customWidth="1"/>
    <col min="3845" max="3849" width="14.85546875" style="120" customWidth="1"/>
    <col min="3850" max="3850" width="0" style="120" hidden="1" customWidth="1"/>
    <col min="3851" max="3851" width="1.7109375" style="120" customWidth="1"/>
    <col min="3852" max="3853" width="11.28515625" style="120" customWidth="1"/>
    <col min="3854" max="3854" width="2.42578125" style="120" customWidth="1"/>
    <col min="3855" max="3855" width="12.140625" style="120" bestFit="1" customWidth="1"/>
    <col min="3856" max="3856" width="13.7109375" style="120" customWidth="1"/>
    <col min="3857" max="3859" width="7.85546875" style="120" customWidth="1"/>
    <col min="3860" max="3860" width="9.140625" style="120" customWidth="1"/>
    <col min="3861" max="3861" width="11.7109375" style="120" customWidth="1"/>
    <col min="3862" max="3862" width="14.7109375" style="120" customWidth="1"/>
    <col min="3863" max="4097" width="7.85546875" style="120"/>
    <col min="4098" max="4098" width="3.85546875" style="120" customWidth="1"/>
    <col min="4099" max="4099" width="4" style="120" customWidth="1"/>
    <col min="4100" max="4100" width="58.5703125" style="120" customWidth="1"/>
    <col min="4101" max="4105" width="14.85546875" style="120" customWidth="1"/>
    <col min="4106" max="4106" width="0" style="120" hidden="1" customWidth="1"/>
    <col min="4107" max="4107" width="1.7109375" style="120" customWidth="1"/>
    <col min="4108" max="4109" width="11.28515625" style="120" customWidth="1"/>
    <col min="4110" max="4110" width="2.42578125" style="120" customWidth="1"/>
    <col min="4111" max="4111" width="12.140625" style="120" bestFit="1" customWidth="1"/>
    <col min="4112" max="4112" width="13.7109375" style="120" customWidth="1"/>
    <col min="4113" max="4115" width="7.85546875" style="120" customWidth="1"/>
    <col min="4116" max="4116" width="9.140625" style="120" customWidth="1"/>
    <col min="4117" max="4117" width="11.7109375" style="120" customWidth="1"/>
    <col min="4118" max="4118" width="14.7109375" style="120" customWidth="1"/>
    <col min="4119" max="4353" width="7.85546875" style="120"/>
    <col min="4354" max="4354" width="3.85546875" style="120" customWidth="1"/>
    <col min="4355" max="4355" width="4" style="120" customWidth="1"/>
    <col min="4356" max="4356" width="58.5703125" style="120" customWidth="1"/>
    <col min="4357" max="4361" width="14.85546875" style="120" customWidth="1"/>
    <col min="4362" max="4362" width="0" style="120" hidden="1" customWidth="1"/>
    <col min="4363" max="4363" width="1.7109375" style="120" customWidth="1"/>
    <col min="4364" max="4365" width="11.28515625" style="120" customWidth="1"/>
    <col min="4366" max="4366" width="2.42578125" style="120" customWidth="1"/>
    <col min="4367" max="4367" width="12.140625" style="120" bestFit="1" customWidth="1"/>
    <col min="4368" max="4368" width="13.7109375" style="120" customWidth="1"/>
    <col min="4369" max="4371" width="7.85546875" style="120" customWidth="1"/>
    <col min="4372" max="4372" width="9.140625" style="120" customWidth="1"/>
    <col min="4373" max="4373" width="11.7109375" style="120" customWidth="1"/>
    <col min="4374" max="4374" width="14.7109375" style="120" customWidth="1"/>
    <col min="4375" max="4609" width="7.85546875" style="120"/>
    <col min="4610" max="4610" width="3.85546875" style="120" customWidth="1"/>
    <col min="4611" max="4611" width="4" style="120" customWidth="1"/>
    <col min="4612" max="4612" width="58.5703125" style="120" customWidth="1"/>
    <col min="4613" max="4617" width="14.85546875" style="120" customWidth="1"/>
    <col min="4618" max="4618" width="0" style="120" hidden="1" customWidth="1"/>
    <col min="4619" max="4619" width="1.7109375" style="120" customWidth="1"/>
    <col min="4620" max="4621" width="11.28515625" style="120" customWidth="1"/>
    <col min="4622" max="4622" width="2.42578125" style="120" customWidth="1"/>
    <col min="4623" max="4623" width="12.140625" style="120" bestFit="1" customWidth="1"/>
    <col min="4624" max="4624" width="13.7109375" style="120" customWidth="1"/>
    <col min="4625" max="4627" width="7.85546875" style="120" customWidth="1"/>
    <col min="4628" max="4628" width="9.140625" style="120" customWidth="1"/>
    <col min="4629" max="4629" width="11.7109375" style="120" customWidth="1"/>
    <col min="4630" max="4630" width="14.7109375" style="120" customWidth="1"/>
    <col min="4631" max="4865" width="7.85546875" style="120"/>
    <col min="4866" max="4866" width="3.85546875" style="120" customWidth="1"/>
    <col min="4867" max="4867" width="4" style="120" customWidth="1"/>
    <col min="4868" max="4868" width="58.5703125" style="120" customWidth="1"/>
    <col min="4869" max="4873" width="14.85546875" style="120" customWidth="1"/>
    <col min="4874" max="4874" width="0" style="120" hidden="1" customWidth="1"/>
    <col min="4875" max="4875" width="1.7109375" style="120" customWidth="1"/>
    <col min="4876" max="4877" width="11.28515625" style="120" customWidth="1"/>
    <col min="4878" max="4878" width="2.42578125" style="120" customWidth="1"/>
    <col min="4879" max="4879" width="12.140625" style="120" bestFit="1" customWidth="1"/>
    <col min="4880" max="4880" width="13.7109375" style="120" customWidth="1"/>
    <col min="4881" max="4883" width="7.85546875" style="120" customWidth="1"/>
    <col min="4884" max="4884" width="9.140625" style="120" customWidth="1"/>
    <col min="4885" max="4885" width="11.7109375" style="120" customWidth="1"/>
    <col min="4886" max="4886" width="14.7109375" style="120" customWidth="1"/>
    <col min="4887" max="5121" width="7.85546875" style="120"/>
    <col min="5122" max="5122" width="3.85546875" style="120" customWidth="1"/>
    <col min="5123" max="5123" width="4" style="120" customWidth="1"/>
    <col min="5124" max="5124" width="58.5703125" style="120" customWidth="1"/>
    <col min="5125" max="5129" width="14.85546875" style="120" customWidth="1"/>
    <col min="5130" max="5130" width="0" style="120" hidden="1" customWidth="1"/>
    <col min="5131" max="5131" width="1.7109375" style="120" customWidth="1"/>
    <col min="5132" max="5133" width="11.28515625" style="120" customWidth="1"/>
    <col min="5134" max="5134" width="2.42578125" style="120" customWidth="1"/>
    <col min="5135" max="5135" width="12.140625" style="120" bestFit="1" customWidth="1"/>
    <col min="5136" max="5136" width="13.7109375" style="120" customWidth="1"/>
    <col min="5137" max="5139" width="7.85546875" style="120" customWidth="1"/>
    <col min="5140" max="5140" width="9.140625" style="120" customWidth="1"/>
    <col min="5141" max="5141" width="11.7109375" style="120" customWidth="1"/>
    <col min="5142" max="5142" width="14.7109375" style="120" customWidth="1"/>
    <col min="5143" max="5377" width="7.85546875" style="120"/>
    <col min="5378" max="5378" width="3.85546875" style="120" customWidth="1"/>
    <col min="5379" max="5379" width="4" style="120" customWidth="1"/>
    <col min="5380" max="5380" width="58.5703125" style="120" customWidth="1"/>
    <col min="5381" max="5385" width="14.85546875" style="120" customWidth="1"/>
    <col min="5386" max="5386" width="0" style="120" hidden="1" customWidth="1"/>
    <col min="5387" max="5387" width="1.7109375" style="120" customWidth="1"/>
    <col min="5388" max="5389" width="11.28515625" style="120" customWidth="1"/>
    <col min="5390" max="5390" width="2.42578125" style="120" customWidth="1"/>
    <col min="5391" max="5391" width="12.140625" style="120" bestFit="1" customWidth="1"/>
    <col min="5392" max="5392" width="13.7109375" style="120" customWidth="1"/>
    <col min="5393" max="5395" width="7.85546875" style="120" customWidth="1"/>
    <col min="5396" max="5396" width="9.140625" style="120" customWidth="1"/>
    <col min="5397" max="5397" width="11.7109375" style="120" customWidth="1"/>
    <col min="5398" max="5398" width="14.7109375" style="120" customWidth="1"/>
    <col min="5399" max="5633" width="7.85546875" style="120"/>
    <col min="5634" max="5634" width="3.85546875" style="120" customWidth="1"/>
    <col min="5635" max="5635" width="4" style="120" customWidth="1"/>
    <col min="5636" max="5636" width="58.5703125" style="120" customWidth="1"/>
    <col min="5637" max="5641" width="14.85546875" style="120" customWidth="1"/>
    <col min="5642" max="5642" width="0" style="120" hidden="1" customWidth="1"/>
    <col min="5643" max="5643" width="1.7109375" style="120" customWidth="1"/>
    <col min="5644" max="5645" width="11.28515625" style="120" customWidth="1"/>
    <col min="5646" max="5646" width="2.42578125" style="120" customWidth="1"/>
    <col min="5647" max="5647" width="12.140625" style="120" bestFit="1" customWidth="1"/>
    <col min="5648" max="5648" width="13.7109375" style="120" customWidth="1"/>
    <col min="5649" max="5651" width="7.85546875" style="120" customWidth="1"/>
    <col min="5652" max="5652" width="9.140625" style="120" customWidth="1"/>
    <col min="5653" max="5653" width="11.7109375" style="120" customWidth="1"/>
    <col min="5654" max="5654" width="14.7109375" style="120" customWidth="1"/>
    <col min="5655" max="5889" width="7.85546875" style="120"/>
    <col min="5890" max="5890" width="3.85546875" style="120" customWidth="1"/>
    <col min="5891" max="5891" width="4" style="120" customWidth="1"/>
    <col min="5892" max="5892" width="58.5703125" style="120" customWidth="1"/>
    <col min="5893" max="5897" width="14.85546875" style="120" customWidth="1"/>
    <col min="5898" max="5898" width="0" style="120" hidden="1" customWidth="1"/>
    <col min="5899" max="5899" width="1.7109375" style="120" customWidth="1"/>
    <col min="5900" max="5901" width="11.28515625" style="120" customWidth="1"/>
    <col min="5902" max="5902" width="2.42578125" style="120" customWidth="1"/>
    <col min="5903" max="5903" width="12.140625" style="120" bestFit="1" customWidth="1"/>
    <col min="5904" max="5904" width="13.7109375" style="120" customWidth="1"/>
    <col min="5905" max="5907" width="7.85546875" style="120" customWidth="1"/>
    <col min="5908" max="5908" width="9.140625" style="120" customWidth="1"/>
    <col min="5909" max="5909" width="11.7109375" style="120" customWidth="1"/>
    <col min="5910" max="5910" width="14.7109375" style="120" customWidth="1"/>
    <col min="5911" max="6145" width="7.85546875" style="120"/>
    <col min="6146" max="6146" width="3.85546875" style="120" customWidth="1"/>
    <col min="6147" max="6147" width="4" style="120" customWidth="1"/>
    <col min="6148" max="6148" width="58.5703125" style="120" customWidth="1"/>
    <col min="6149" max="6153" width="14.85546875" style="120" customWidth="1"/>
    <col min="6154" max="6154" width="0" style="120" hidden="1" customWidth="1"/>
    <col min="6155" max="6155" width="1.7109375" style="120" customWidth="1"/>
    <col min="6156" max="6157" width="11.28515625" style="120" customWidth="1"/>
    <col min="6158" max="6158" width="2.42578125" style="120" customWidth="1"/>
    <col min="6159" max="6159" width="12.140625" style="120" bestFit="1" customWidth="1"/>
    <col min="6160" max="6160" width="13.7109375" style="120" customWidth="1"/>
    <col min="6161" max="6163" width="7.85546875" style="120" customWidth="1"/>
    <col min="6164" max="6164" width="9.140625" style="120" customWidth="1"/>
    <col min="6165" max="6165" width="11.7109375" style="120" customWidth="1"/>
    <col min="6166" max="6166" width="14.7109375" style="120" customWidth="1"/>
    <col min="6167" max="6401" width="7.85546875" style="120"/>
    <col min="6402" max="6402" width="3.85546875" style="120" customWidth="1"/>
    <col min="6403" max="6403" width="4" style="120" customWidth="1"/>
    <col min="6404" max="6404" width="58.5703125" style="120" customWidth="1"/>
    <col min="6405" max="6409" width="14.85546875" style="120" customWidth="1"/>
    <col min="6410" max="6410" width="0" style="120" hidden="1" customWidth="1"/>
    <col min="6411" max="6411" width="1.7109375" style="120" customWidth="1"/>
    <col min="6412" max="6413" width="11.28515625" style="120" customWidth="1"/>
    <col min="6414" max="6414" width="2.42578125" style="120" customWidth="1"/>
    <col min="6415" max="6415" width="12.140625" style="120" bestFit="1" customWidth="1"/>
    <col min="6416" max="6416" width="13.7109375" style="120" customWidth="1"/>
    <col min="6417" max="6419" width="7.85546875" style="120" customWidth="1"/>
    <col min="6420" max="6420" width="9.140625" style="120" customWidth="1"/>
    <col min="6421" max="6421" width="11.7109375" style="120" customWidth="1"/>
    <col min="6422" max="6422" width="14.7109375" style="120" customWidth="1"/>
    <col min="6423" max="6657" width="7.85546875" style="120"/>
    <col min="6658" max="6658" width="3.85546875" style="120" customWidth="1"/>
    <col min="6659" max="6659" width="4" style="120" customWidth="1"/>
    <col min="6660" max="6660" width="58.5703125" style="120" customWidth="1"/>
    <col min="6661" max="6665" width="14.85546875" style="120" customWidth="1"/>
    <col min="6666" max="6666" width="0" style="120" hidden="1" customWidth="1"/>
    <col min="6667" max="6667" width="1.7109375" style="120" customWidth="1"/>
    <col min="6668" max="6669" width="11.28515625" style="120" customWidth="1"/>
    <col min="6670" max="6670" width="2.42578125" style="120" customWidth="1"/>
    <col min="6671" max="6671" width="12.140625" style="120" bestFit="1" customWidth="1"/>
    <col min="6672" max="6672" width="13.7109375" style="120" customWidth="1"/>
    <col min="6673" max="6675" width="7.85546875" style="120" customWidth="1"/>
    <col min="6676" max="6676" width="9.140625" style="120" customWidth="1"/>
    <col min="6677" max="6677" width="11.7109375" style="120" customWidth="1"/>
    <col min="6678" max="6678" width="14.7109375" style="120" customWidth="1"/>
    <col min="6679" max="6913" width="7.85546875" style="120"/>
    <col min="6914" max="6914" width="3.85546875" style="120" customWidth="1"/>
    <col min="6915" max="6915" width="4" style="120" customWidth="1"/>
    <col min="6916" max="6916" width="58.5703125" style="120" customWidth="1"/>
    <col min="6917" max="6921" width="14.85546875" style="120" customWidth="1"/>
    <col min="6922" max="6922" width="0" style="120" hidden="1" customWidth="1"/>
    <col min="6923" max="6923" width="1.7109375" style="120" customWidth="1"/>
    <col min="6924" max="6925" width="11.28515625" style="120" customWidth="1"/>
    <col min="6926" max="6926" width="2.42578125" style="120" customWidth="1"/>
    <col min="6927" max="6927" width="12.140625" style="120" bestFit="1" customWidth="1"/>
    <col min="6928" max="6928" width="13.7109375" style="120" customWidth="1"/>
    <col min="6929" max="6931" width="7.85546875" style="120" customWidth="1"/>
    <col min="6932" max="6932" width="9.140625" style="120" customWidth="1"/>
    <col min="6933" max="6933" width="11.7109375" style="120" customWidth="1"/>
    <col min="6934" max="6934" width="14.7109375" style="120" customWidth="1"/>
    <col min="6935" max="7169" width="7.85546875" style="120"/>
    <col min="7170" max="7170" width="3.85546875" style="120" customWidth="1"/>
    <col min="7171" max="7171" width="4" style="120" customWidth="1"/>
    <col min="7172" max="7172" width="58.5703125" style="120" customWidth="1"/>
    <col min="7173" max="7177" width="14.85546875" style="120" customWidth="1"/>
    <col min="7178" max="7178" width="0" style="120" hidden="1" customWidth="1"/>
    <col min="7179" max="7179" width="1.7109375" style="120" customWidth="1"/>
    <col min="7180" max="7181" width="11.28515625" style="120" customWidth="1"/>
    <col min="7182" max="7182" width="2.42578125" style="120" customWidth="1"/>
    <col min="7183" max="7183" width="12.140625" style="120" bestFit="1" customWidth="1"/>
    <col min="7184" max="7184" width="13.7109375" style="120" customWidth="1"/>
    <col min="7185" max="7187" width="7.85546875" style="120" customWidth="1"/>
    <col min="7188" max="7188" width="9.140625" style="120" customWidth="1"/>
    <col min="7189" max="7189" width="11.7109375" style="120" customWidth="1"/>
    <col min="7190" max="7190" width="14.7109375" style="120" customWidth="1"/>
    <col min="7191" max="7425" width="7.85546875" style="120"/>
    <col min="7426" max="7426" width="3.85546875" style="120" customWidth="1"/>
    <col min="7427" max="7427" width="4" style="120" customWidth="1"/>
    <col min="7428" max="7428" width="58.5703125" style="120" customWidth="1"/>
    <col min="7429" max="7433" width="14.85546875" style="120" customWidth="1"/>
    <col min="7434" max="7434" width="0" style="120" hidden="1" customWidth="1"/>
    <col min="7435" max="7435" width="1.7109375" style="120" customWidth="1"/>
    <col min="7436" max="7437" width="11.28515625" style="120" customWidth="1"/>
    <col min="7438" max="7438" width="2.42578125" style="120" customWidth="1"/>
    <col min="7439" max="7439" width="12.140625" style="120" bestFit="1" customWidth="1"/>
    <col min="7440" max="7440" width="13.7109375" style="120" customWidth="1"/>
    <col min="7441" max="7443" width="7.85546875" style="120" customWidth="1"/>
    <col min="7444" max="7444" width="9.140625" style="120" customWidth="1"/>
    <col min="7445" max="7445" width="11.7109375" style="120" customWidth="1"/>
    <col min="7446" max="7446" width="14.7109375" style="120" customWidth="1"/>
    <col min="7447" max="7681" width="7.85546875" style="120"/>
    <col min="7682" max="7682" width="3.85546875" style="120" customWidth="1"/>
    <col min="7683" max="7683" width="4" style="120" customWidth="1"/>
    <col min="7684" max="7684" width="58.5703125" style="120" customWidth="1"/>
    <col min="7685" max="7689" width="14.85546875" style="120" customWidth="1"/>
    <col min="7690" max="7690" width="0" style="120" hidden="1" customWidth="1"/>
    <col min="7691" max="7691" width="1.7109375" style="120" customWidth="1"/>
    <col min="7692" max="7693" width="11.28515625" style="120" customWidth="1"/>
    <col min="7694" max="7694" width="2.42578125" style="120" customWidth="1"/>
    <col min="7695" max="7695" width="12.140625" style="120" bestFit="1" customWidth="1"/>
    <col min="7696" max="7696" width="13.7109375" style="120" customWidth="1"/>
    <col min="7697" max="7699" width="7.85546875" style="120" customWidth="1"/>
    <col min="7700" max="7700" width="9.140625" style="120" customWidth="1"/>
    <col min="7701" max="7701" width="11.7109375" style="120" customWidth="1"/>
    <col min="7702" max="7702" width="14.7109375" style="120" customWidth="1"/>
    <col min="7703" max="7937" width="7.85546875" style="120"/>
    <col min="7938" max="7938" width="3.85546875" style="120" customWidth="1"/>
    <col min="7939" max="7939" width="4" style="120" customWidth="1"/>
    <col min="7940" max="7940" width="58.5703125" style="120" customWidth="1"/>
    <col min="7941" max="7945" width="14.85546875" style="120" customWidth="1"/>
    <col min="7946" max="7946" width="0" style="120" hidden="1" customWidth="1"/>
    <col min="7947" max="7947" width="1.7109375" style="120" customWidth="1"/>
    <col min="7948" max="7949" width="11.28515625" style="120" customWidth="1"/>
    <col min="7950" max="7950" width="2.42578125" style="120" customWidth="1"/>
    <col min="7951" max="7951" width="12.140625" style="120" bestFit="1" customWidth="1"/>
    <col min="7952" max="7952" width="13.7109375" style="120" customWidth="1"/>
    <col min="7953" max="7955" width="7.85546875" style="120" customWidth="1"/>
    <col min="7956" max="7956" width="9.140625" style="120" customWidth="1"/>
    <col min="7957" max="7957" width="11.7109375" style="120" customWidth="1"/>
    <col min="7958" max="7958" width="14.7109375" style="120" customWidth="1"/>
    <col min="7959" max="8193" width="7.85546875" style="120"/>
    <col min="8194" max="8194" width="3.85546875" style="120" customWidth="1"/>
    <col min="8195" max="8195" width="4" style="120" customWidth="1"/>
    <col min="8196" max="8196" width="58.5703125" style="120" customWidth="1"/>
    <col min="8197" max="8201" width="14.85546875" style="120" customWidth="1"/>
    <col min="8202" max="8202" width="0" style="120" hidden="1" customWidth="1"/>
    <col min="8203" max="8203" width="1.7109375" style="120" customWidth="1"/>
    <col min="8204" max="8205" width="11.28515625" style="120" customWidth="1"/>
    <col min="8206" max="8206" width="2.42578125" style="120" customWidth="1"/>
    <col min="8207" max="8207" width="12.140625" style="120" bestFit="1" customWidth="1"/>
    <col min="8208" max="8208" width="13.7109375" style="120" customWidth="1"/>
    <col min="8209" max="8211" width="7.85546875" style="120" customWidth="1"/>
    <col min="8212" max="8212" width="9.140625" style="120" customWidth="1"/>
    <col min="8213" max="8213" width="11.7109375" style="120" customWidth="1"/>
    <col min="8214" max="8214" width="14.7109375" style="120" customWidth="1"/>
    <col min="8215" max="8449" width="7.85546875" style="120"/>
    <col min="8450" max="8450" width="3.85546875" style="120" customWidth="1"/>
    <col min="8451" max="8451" width="4" style="120" customWidth="1"/>
    <col min="8452" max="8452" width="58.5703125" style="120" customWidth="1"/>
    <col min="8453" max="8457" width="14.85546875" style="120" customWidth="1"/>
    <col min="8458" max="8458" width="0" style="120" hidden="1" customWidth="1"/>
    <col min="8459" max="8459" width="1.7109375" style="120" customWidth="1"/>
    <col min="8460" max="8461" width="11.28515625" style="120" customWidth="1"/>
    <col min="8462" max="8462" width="2.42578125" style="120" customWidth="1"/>
    <col min="8463" max="8463" width="12.140625" style="120" bestFit="1" customWidth="1"/>
    <col min="8464" max="8464" width="13.7109375" style="120" customWidth="1"/>
    <col min="8465" max="8467" width="7.85546875" style="120" customWidth="1"/>
    <col min="8468" max="8468" width="9.140625" style="120" customWidth="1"/>
    <col min="8469" max="8469" width="11.7109375" style="120" customWidth="1"/>
    <col min="8470" max="8470" width="14.7109375" style="120" customWidth="1"/>
    <col min="8471" max="8705" width="7.85546875" style="120"/>
    <col min="8706" max="8706" width="3.85546875" style="120" customWidth="1"/>
    <col min="8707" max="8707" width="4" style="120" customWidth="1"/>
    <col min="8708" max="8708" width="58.5703125" style="120" customWidth="1"/>
    <col min="8709" max="8713" width="14.85546875" style="120" customWidth="1"/>
    <col min="8714" max="8714" width="0" style="120" hidden="1" customWidth="1"/>
    <col min="8715" max="8715" width="1.7109375" style="120" customWidth="1"/>
    <col min="8716" max="8717" width="11.28515625" style="120" customWidth="1"/>
    <col min="8718" max="8718" width="2.42578125" style="120" customWidth="1"/>
    <col min="8719" max="8719" width="12.140625" style="120" bestFit="1" customWidth="1"/>
    <col min="8720" max="8720" width="13.7109375" style="120" customWidth="1"/>
    <col min="8721" max="8723" width="7.85546875" style="120" customWidth="1"/>
    <col min="8724" max="8724" width="9.140625" style="120" customWidth="1"/>
    <col min="8725" max="8725" width="11.7109375" style="120" customWidth="1"/>
    <col min="8726" max="8726" width="14.7109375" style="120" customWidth="1"/>
    <col min="8727" max="8961" width="7.85546875" style="120"/>
    <col min="8962" max="8962" width="3.85546875" style="120" customWidth="1"/>
    <col min="8963" max="8963" width="4" style="120" customWidth="1"/>
    <col min="8964" max="8964" width="58.5703125" style="120" customWidth="1"/>
    <col min="8965" max="8969" width="14.85546875" style="120" customWidth="1"/>
    <col min="8970" max="8970" width="0" style="120" hidden="1" customWidth="1"/>
    <col min="8971" max="8971" width="1.7109375" style="120" customWidth="1"/>
    <col min="8972" max="8973" width="11.28515625" style="120" customWidth="1"/>
    <col min="8974" max="8974" width="2.42578125" style="120" customWidth="1"/>
    <col min="8975" max="8975" width="12.140625" style="120" bestFit="1" customWidth="1"/>
    <col min="8976" max="8976" width="13.7109375" style="120" customWidth="1"/>
    <col min="8977" max="8979" width="7.85546875" style="120" customWidth="1"/>
    <col min="8980" max="8980" width="9.140625" style="120" customWidth="1"/>
    <col min="8981" max="8981" width="11.7109375" style="120" customWidth="1"/>
    <col min="8982" max="8982" width="14.7109375" style="120" customWidth="1"/>
    <col min="8983" max="9217" width="7.85546875" style="120"/>
    <col min="9218" max="9218" width="3.85546875" style="120" customWidth="1"/>
    <col min="9219" max="9219" width="4" style="120" customWidth="1"/>
    <col min="9220" max="9220" width="58.5703125" style="120" customWidth="1"/>
    <col min="9221" max="9225" width="14.85546875" style="120" customWidth="1"/>
    <col min="9226" max="9226" width="0" style="120" hidden="1" customWidth="1"/>
    <col min="9227" max="9227" width="1.7109375" style="120" customWidth="1"/>
    <col min="9228" max="9229" width="11.28515625" style="120" customWidth="1"/>
    <col min="9230" max="9230" width="2.42578125" style="120" customWidth="1"/>
    <col min="9231" max="9231" width="12.140625" style="120" bestFit="1" customWidth="1"/>
    <col min="9232" max="9232" width="13.7109375" style="120" customWidth="1"/>
    <col min="9233" max="9235" width="7.85546875" style="120" customWidth="1"/>
    <col min="9236" max="9236" width="9.140625" style="120" customWidth="1"/>
    <col min="9237" max="9237" width="11.7109375" style="120" customWidth="1"/>
    <col min="9238" max="9238" width="14.7109375" style="120" customWidth="1"/>
    <col min="9239" max="9473" width="7.85546875" style="120"/>
    <col min="9474" max="9474" width="3.85546875" style="120" customWidth="1"/>
    <col min="9475" max="9475" width="4" style="120" customWidth="1"/>
    <col min="9476" max="9476" width="58.5703125" style="120" customWidth="1"/>
    <col min="9477" max="9481" width="14.85546875" style="120" customWidth="1"/>
    <col min="9482" max="9482" width="0" style="120" hidden="1" customWidth="1"/>
    <col min="9483" max="9483" width="1.7109375" style="120" customWidth="1"/>
    <col min="9484" max="9485" width="11.28515625" style="120" customWidth="1"/>
    <col min="9486" max="9486" width="2.42578125" style="120" customWidth="1"/>
    <col min="9487" max="9487" width="12.140625" style="120" bestFit="1" customWidth="1"/>
    <col min="9488" max="9488" width="13.7109375" style="120" customWidth="1"/>
    <col min="9489" max="9491" width="7.85546875" style="120" customWidth="1"/>
    <col min="9492" max="9492" width="9.140625" style="120" customWidth="1"/>
    <col min="9493" max="9493" width="11.7109375" style="120" customWidth="1"/>
    <col min="9494" max="9494" width="14.7109375" style="120" customWidth="1"/>
    <col min="9495" max="9729" width="7.85546875" style="120"/>
    <col min="9730" max="9730" width="3.85546875" style="120" customWidth="1"/>
    <col min="9731" max="9731" width="4" style="120" customWidth="1"/>
    <col min="9732" max="9732" width="58.5703125" style="120" customWidth="1"/>
    <col min="9733" max="9737" width="14.85546875" style="120" customWidth="1"/>
    <col min="9738" max="9738" width="0" style="120" hidden="1" customWidth="1"/>
    <col min="9739" max="9739" width="1.7109375" style="120" customWidth="1"/>
    <col min="9740" max="9741" width="11.28515625" style="120" customWidth="1"/>
    <col min="9742" max="9742" width="2.42578125" style="120" customWidth="1"/>
    <col min="9743" max="9743" width="12.140625" style="120" bestFit="1" customWidth="1"/>
    <col min="9744" max="9744" width="13.7109375" style="120" customWidth="1"/>
    <col min="9745" max="9747" width="7.85546875" style="120" customWidth="1"/>
    <col min="9748" max="9748" width="9.140625" style="120" customWidth="1"/>
    <col min="9749" max="9749" width="11.7109375" style="120" customWidth="1"/>
    <col min="9750" max="9750" width="14.7109375" style="120" customWidth="1"/>
    <col min="9751" max="9985" width="7.85546875" style="120"/>
    <col min="9986" max="9986" width="3.85546875" style="120" customWidth="1"/>
    <col min="9987" max="9987" width="4" style="120" customWidth="1"/>
    <col min="9988" max="9988" width="58.5703125" style="120" customWidth="1"/>
    <col min="9989" max="9993" width="14.85546875" style="120" customWidth="1"/>
    <col min="9994" max="9994" width="0" style="120" hidden="1" customWidth="1"/>
    <col min="9995" max="9995" width="1.7109375" style="120" customWidth="1"/>
    <col min="9996" max="9997" width="11.28515625" style="120" customWidth="1"/>
    <col min="9998" max="9998" width="2.42578125" style="120" customWidth="1"/>
    <col min="9999" max="9999" width="12.140625" style="120" bestFit="1" customWidth="1"/>
    <col min="10000" max="10000" width="13.7109375" style="120" customWidth="1"/>
    <col min="10001" max="10003" width="7.85546875" style="120" customWidth="1"/>
    <col min="10004" max="10004" width="9.140625" style="120" customWidth="1"/>
    <col min="10005" max="10005" width="11.7109375" style="120" customWidth="1"/>
    <col min="10006" max="10006" width="14.7109375" style="120" customWidth="1"/>
    <col min="10007" max="10241" width="7.85546875" style="120"/>
    <col min="10242" max="10242" width="3.85546875" style="120" customWidth="1"/>
    <col min="10243" max="10243" width="4" style="120" customWidth="1"/>
    <col min="10244" max="10244" width="58.5703125" style="120" customWidth="1"/>
    <col min="10245" max="10249" width="14.85546875" style="120" customWidth="1"/>
    <col min="10250" max="10250" width="0" style="120" hidden="1" customWidth="1"/>
    <col min="10251" max="10251" width="1.7109375" style="120" customWidth="1"/>
    <col min="10252" max="10253" width="11.28515625" style="120" customWidth="1"/>
    <col min="10254" max="10254" width="2.42578125" style="120" customWidth="1"/>
    <col min="10255" max="10255" width="12.140625" style="120" bestFit="1" customWidth="1"/>
    <col min="10256" max="10256" width="13.7109375" style="120" customWidth="1"/>
    <col min="10257" max="10259" width="7.85546875" style="120" customWidth="1"/>
    <col min="10260" max="10260" width="9.140625" style="120" customWidth="1"/>
    <col min="10261" max="10261" width="11.7109375" style="120" customWidth="1"/>
    <col min="10262" max="10262" width="14.7109375" style="120" customWidth="1"/>
    <col min="10263" max="10497" width="7.85546875" style="120"/>
    <col min="10498" max="10498" width="3.85546875" style="120" customWidth="1"/>
    <col min="10499" max="10499" width="4" style="120" customWidth="1"/>
    <col min="10500" max="10500" width="58.5703125" style="120" customWidth="1"/>
    <col min="10501" max="10505" width="14.85546875" style="120" customWidth="1"/>
    <col min="10506" max="10506" width="0" style="120" hidden="1" customWidth="1"/>
    <col min="10507" max="10507" width="1.7109375" style="120" customWidth="1"/>
    <col min="10508" max="10509" width="11.28515625" style="120" customWidth="1"/>
    <col min="10510" max="10510" width="2.42578125" style="120" customWidth="1"/>
    <col min="10511" max="10511" width="12.140625" style="120" bestFit="1" customWidth="1"/>
    <col min="10512" max="10512" width="13.7109375" style="120" customWidth="1"/>
    <col min="10513" max="10515" width="7.85546875" style="120" customWidth="1"/>
    <col min="10516" max="10516" width="9.140625" style="120" customWidth="1"/>
    <col min="10517" max="10517" width="11.7109375" style="120" customWidth="1"/>
    <col min="10518" max="10518" width="14.7109375" style="120" customWidth="1"/>
    <col min="10519" max="10753" width="7.85546875" style="120"/>
    <col min="10754" max="10754" width="3.85546875" style="120" customWidth="1"/>
    <col min="10755" max="10755" width="4" style="120" customWidth="1"/>
    <col min="10756" max="10756" width="58.5703125" style="120" customWidth="1"/>
    <col min="10757" max="10761" width="14.85546875" style="120" customWidth="1"/>
    <col min="10762" max="10762" width="0" style="120" hidden="1" customWidth="1"/>
    <col min="10763" max="10763" width="1.7109375" style="120" customWidth="1"/>
    <col min="10764" max="10765" width="11.28515625" style="120" customWidth="1"/>
    <col min="10766" max="10766" width="2.42578125" style="120" customWidth="1"/>
    <col min="10767" max="10767" width="12.140625" style="120" bestFit="1" customWidth="1"/>
    <col min="10768" max="10768" width="13.7109375" style="120" customWidth="1"/>
    <col min="10769" max="10771" width="7.85546875" style="120" customWidth="1"/>
    <col min="10772" max="10772" width="9.140625" style="120" customWidth="1"/>
    <col min="10773" max="10773" width="11.7109375" style="120" customWidth="1"/>
    <col min="10774" max="10774" width="14.7109375" style="120" customWidth="1"/>
    <col min="10775" max="11009" width="7.85546875" style="120"/>
    <col min="11010" max="11010" width="3.85546875" style="120" customWidth="1"/>
    <col min="11011" max="11011" width="4" style="120" customWidth="1"/>
    <col min="11012" max="11012" width="58.5703125" style="120" customWidth="1"/>
    <col min="11013" max="11017" width="14.85546875" style="120" customWidth="1"/>
    <col min="11018" max="11018" width="0" style="120" hidden="1" customWidth="1"/>
    <col min="11019" max="11019" width="1.7109375" style="120" customWidth="1"/>
    <col min="11020" max="11021" width="11.28515625" style="120" customWidth="1"/>
    <col min="11022" max="11022" width="2.42578125" style="120" customWidth="1"/>
    <col min="11023" max="11023" width="12.140625" style="120" bestFit="1" customWidth="1"/>
    <col min="11024" max="11024" width="13.7109375" style="120" customWidth="1"/>
    <col min="11025" max="11027" width="7.85546875" style="120" customWidth="1"/>
    <col min="11028" max="11028" width="9.140625" style="120" customWidth="1"/>
    <col min="11029" max="11029" width="11.7109375" style="120" customWidth="1"/>
    <col min="11030" max="11030" width="14.7109375" style="120" customWidth="1"/>
    <col min="11031" max="11265" width="7.85546875" style="120"/>
    <col min="11266" max="11266" width="3.85546875" style="120" customWidth="1"/>
    <col min="11267" max="11267" width="4" style="120" customWidth="1"/>
    <col min="11268" max="11268" width="58.5703125" style="120" customWidth="1"/>
    <col min="11269" max="11273" width="14.85546875" style="120" customWidth="1"/>
    <col min="11274" max="11274" width="0" style="120" hidden="1" customWidth="1"/>
    <col min="11275" max="11275" width="1.7109375" style="120" customWidth="1"/>
    <col min="11276" max="11277" width="11.28515625" style="120" customWidth="1"/>
    <col min="11278" max="11278" width="2.42578125" style="120" customWidth="1"/>
    <col min="11279" max="11279" width="12.140625" style="120" bestFit="1" customWidth="1"/>
    <col min="11280" max="11280" width="13.7109375" style="120" customWidth="1"/>
    <col min="11281" max="11283" width="7.85546875" style="120" customWidth="1"/>
    <col min="11284" max="11284" width="9.140625" style="120" customWidth="1"/>
    <col min="11285" max="11285" width="11.7109375" style="120" customWidth="1"/>
    <col min="11286" max="11286" width="14.7109375" style="120" customWidth="1"/>
    <col min="11287" max="11521" width="7.85546875" style="120"/>
    <col min="11522" max="11522" width="3.85546875" style="120" customWidth="1"/>
    <col min="11523" max="11523" width="4" style="120" customWidth="1"/>
    <col min="11524" max="11524" width="58.5703125" style="120" customWidth="1"/>
    <col min="11525" max="11529" width="14.85546875" style="120" customWidth="1"/>
    <col min="11530" max="11530" width="0" style="120" hidden="1" customWidth="1"/>
    <col min="11531" max="11531" width="1.7109375" style="120" customWidth="1"/>
    <col min="11532" max="11533" width="11.28515625" style="120" customWidth="1"/>
    <col min="11534" max="11534" width="2.42578125" style="120" customWidth="1"/>
    <col min="11535" max="11535" width="12.140625" style="120" bestFit="1" customWidth="1"/>
    <col min="11536" max="11536" width="13.7109375" style="120" customWidth="1"/>
    <col min="11537" max="11539" width="7.85546875" style="120" customWidth="1"/>
    <col min="11540" max="11540" width="9.140625" style="120" customWidth="1"/>
    <col min="11541" max="11541" width="11.7109375" style="120" customWidth="1"/>
    <col min="11542" max="11542" width="14.7109375" style="120" customWidth="1"/>
    <col min="11543" max="11777" width="7.85546875" style="120"/>
    <col min="11778" max="11778" width="3.85546875" style="120" customWidth="1"/>
    <col min="11779" max="11779" width="4" style="120" customWidth="1"/>
    <col min="11780" max="11780" width="58.5703125" style="120" customWidth="1"/>
    <col min="11781" max="11785" width="14.85546875" style="120" customWidth="1"/>
    <col min="11786" max="11786" width="0" style="120" hidden="1" customWidth="1"/>
    <col min="11787" max="11787" width="1.7109375" style="120" customWidth="1"/>
    <col min="11788" max="11789" width="11.28515625" style="120" customWidth="1"/>
    <col min="11790" max="11790" width="2.42578125" style="120" customWidth="1"/>
    <col min="11791" max="11791" width="12.140625" style="120" bestFit="1" customWidth="1"/>
    <col min="11792" max="11792" width="13.7109375" style="120" customWidth="1"/>
    <col min="11793" max="11795" width="7.85546875" style="120" customWidth="1"/>
    <col min="11796" max="11796" width="9.140625" style="120" customWidth="1"/>
    <col min="11797" max="11797" width="11.7109375" style="120" customWidth="1"/>
    <col min="11798" max="11798" width="14.7109375" style="120" customWidth="1"/>
    <col min="11799" max="12033" width="7.85546875" style="120"/>
    <col min="12034" max="12034" width="3.85546875" style="120" customWidth="1"/>
    <col min="12035" max="12035" width="4" style="120" customWidth="1"/>
    <col min="12036" max="12036" width="58.5703125" style="120" customWidth="1"/>
    <col min="12037" max="12041" width="14.85546875" style="120" customWidth="1"/>
    <col min="12042" max="12042" width="0" style="120" hidden="1" customWidth="1"/>
    <col min="12043" max="12043" width="1.7109375" style="120" customWidth="1"/>
    <col min="12044" max="12045" width="11.28515625" style="120" customWidth="1"/>
    <col min="12046" max="12046" width="2.42578125" style="120" customWidth="1"/>
    <col min="12047" max="12047" width="12.140625" style="120" bestFit="1" customWidth="1"/>
    <col min="12048" max="12048" width="13.7109375" style="120" customWidth="1"/>
    <col min="12049" max="12051" width="7.85546875" style="120" customWidth="1"/>
    <col min="12052" max="12052" width="9.140625" style="120" customWidth="1"/>
    <col min="12053" max="12053" width="11.7109375" style="120" customWidth="1"/>
    <col min="12054" max="12054" width="14.7109375" style="120" customWidth="1"/>
    <col min="12055" max="12289" width="7.85546875" style="120"/>
    <col min="12290" max="12290" width="3.85546875" style="120" customWidth="1"/>
    <col min="12291" max="12291" width="4" style="120" customWidth="1"/>
    <col min="12292" max="12292" width="58.5703125" style="120" customWidth="1"/>
    <col min="12293" max="12297" width="14.85546875" style="120" customWidth="1"/>
    <col min="12298" max="12298" width="0" style="120" hidden="1" customWidth="1"/>
    <col min="12299" max="12299" width="1.7109375" style="120" customWidth="1"/>
    <col min="12300" max="12301" width="11.28515625" style="120" customWidth="1"/>
    <col min="12302" max="12302" width="2.42578125" style="120" customWidth="1"/>
    <col min="12303" max="12303" width="12.140625" style="120" bestFit="1" customWidth="1"/>
    <col min="12304" max="12304" width="13.7109375" style="120" customWidth="1"/>
    <col min="12305" max="12307" width="7.85546875" style="120" customWidth="1"/>
    <col min="12308" max="12308" width="9.140625" style="120" customWidth="1"/>
    <col min="12309" max="12309" width="11.7109375" style="120" customWidth="1"/>
    <col min="12310" max="12310" width="14.7109375" style="120" customWidth="1"/>
    <col min="12311" max="12545" width="7.85546875" style="120"/>
    <col min="12546" max="12546" width="3.85546875" style="120" customWidth="1"/>
    <col min="12547" max="12547" width="4" style="120" customWidth="1"/>
    <col min="12548" max="12548" width="58.5703125" style="120" customWidth="1"/>
    <col min="12549" max="12553" width="14.85546875" style="120" customWidth="1"/>
    <col min="12554" max="12554" width="0" style="120" hidden="1" customWidth="1"/>
    <col min="12555" max="12555" width="1.7109375" style="120" customWidth="1"/>
    <col min="12556" max="12557" width="11.28515625" style="120" customWidth="1"/>
    <col min="12558" max="12558" width="2.42578125" style="120" customWidth="1"/>
    <col min="12559" max="12559" width="12.140625" style="120" bestFit="1" customWidth="1"/>
    <col min="12560" max="12560" width="13.7109375" style="120" customWidth="1"/>
    <col min="12561" max="12563" width="7.85546875" style="120" customWidth="1"/>
    <col min="12564" max="12564" width="9.140625" style="120" customWidth="1"/>
    <col min="12565" max="12565" width="11.7109375" style="120" customWidth="1"/>
    <col min="12566" max="12566" width="14.7109375" style="120" customWidth="1"/>
    <col min="12567" max="12801" width="7.85546875" style="120"/>
    <col min="12802" max="12802" width="3.85546875" style="120" customWidth="1"/>
    <col min="12803" max="12803" width="4" style="120" customWidth="1"/>
    <col min="12804" max="12804" width="58.5703125" style="120" customWidth="1"/>
    <col min="12805" max="12809" width="14.85546875" style="120" customWidth="1"/>
    <col min="12810" max="12810" width="0" style="120" hidden="1" customWidth="1"/>
    <col min="12811" max="12811" width="1.7109375" style="120" customWidth="1"/>
    <col min="12812" max="12813" width="11.28515625" style="120" customWidth="1"/>
    <col min="12814" max="12814" width="2.42578125" style="120" customWidth="1"/>
    <col min="12815" max="12815" width="12.140625" style="120" bestFit="1" customWidth="1"/>
    <col min="12816" max="12816" width="13.7109375" style="120" customWidth="1"/>
    <col min="12817" max="12819" width="7.85546875" style="120" customWidth="1"/>
    <col min="12820" max="12820" width="9.140625" style="120" customWidth="1"/>
    <col min="12821" max="12821" width="11.7109375" style="120" customWidth="1"/>
    <col min="12822" max="12822" width="14.7109375" style="120" customWidth="1"/>
    <col min="12823" max="13057" width="7.85546875" style="120"/>
    <col min="13058" max="13058" width="3.85546875" style="120" customWidth="1"/>
    <col min="13059" max="13059" width="4" style="120" customWidth="1"/>
    <col min="13060" max="13060" width="58.5703125" style="120" customWidth="1"/>
    <col min="13061" max="13065" width="14.85546875" style="120" customWidth="1"/>
    <col min="13066" max="13066" width="0" style="120" hidden="1" customWidth="1"/>
    <col min="13067" max="13067" width="1.7109375" style="120" customWidth="1"/>
    <col min="13068" max="13069" width="11.28515625" style="120" customWidth="1"/>
    <col min="13070" max="13070" width="2.42578125" style="120" customWidth="1"/>
    <col min="13071" max="13071" width="12.140625" style="120" bestFit="1" customWidth="1"/>
    <col min="13072" max="13072" width="13.7109375" style="120" customWidth="1"/>
    <col min="13073" max="13075" width="7.85546875" style="120" customWidth="1"/>
    <col min="13076" max="13076" width="9.140625" style="120" customWidth="1"/>
    <col min="13077" max="13077" width="11.7109375" style="120" customWidth="1"/>
    <col min="13078" max="13078" width="14.7109375" style="120" customWidth="1"/>
    <col min="13079" max="13313" width="7.85546875" style="120"/>
    <col min="13314" max="13314" width="3.85546875" style="120" customWidth="1"/>
    <col min="13315" max="13315" width="4" style="120" customWidth="1"/>
    <col min="13316" max="13316" width="58.5703125" style="120" customWidth="1"/>
    <col min="13317" max="13321" width="14.85546875" style="120" customWidth="1"/>
    <col min="13322" max="13322" width="0" style="120" hidden="1" customWidth="1"/>
    <col min="13323" max="13323" width="1.7109375" style="120" customWidth="1"/>
    <col min="13324" max="13325" width="11.28515625" style="120" customWidth="1"/>
    <col min="13326" max="13326" width="2.42578125" style="120" customWidth="1"/>
    <col min="13327" max="13327" width="12.140625" style="120" bestFit="1" customWidth="1"/>
    <col min="13328" max="13328" width="13.7109375" style="120" customWidth="1"/>
    <col min="13329" max="13331" width="7.85546875" style="120" customWidth="1"/>
    <col min="13332" max="13332" width="9.140625" style="120" customWidth="1"/>
    <col min="13333" max="13333" width="11.7109375" style="120" customWidth="1"/>
    <col min="13334" max="13334" width="14.7109375" style="120" customWidth="1"/>
    <col min="13335" max="13569" width="7.85546875" style="120"/>
    <col min="13570" max="13570" width="3.85546875" style="120" customWidth="1"/>
    <col min="13571" max="13571" width="4" style="120" customWidth="1"/>
    <col min="13572" max="13572" width="58.5703125" style="120" customWidth="1"/>
    <col min="13573" max="13577" width="14.85546875" style="120" customWidth="1"/>
    <col min="13578" max="13578" width="0" style="120" hidden="1" customWidth="1"/>
    <col min="13579" max="13579" width="1.7109375" style="120" customWidth="1"/>
    <col min="13580" max="13581" width="11.28515625" style="120" customWidth="1"/>
    <col min="13582" max="13582" width="2.42578125" style="120" customWidth="1"/>
    <col min="13583" max="13583" width="12.140625" style="120" bestFit="1" customWidth="1"/>
    <col min="13584" max="13584" width="13.7109375" style="120" customWidth="1"/>
    <col min="13585" max="13587" width="7.85546875" style="120" customWidth="1"/>
    <col min="13588" max="13588" width="9.140625" style="120" customWidth="1"/>
    <col min="13589" max="13589" width="11.7109375" style="120" customWidth="1"/>
    <col min="13590" max="13590" width="14.7109375" style="120" customWidth="1"/>
    <col min="13591" max="13825" width="7.85546875" style="120"/>
    <col min="13826" max="13826" width="3.85546875" style="120" customWidth="1"/>
    <col min="13827" max="13827" width="4" style="120" customWidth="1"/>
    <col min="13828" max="13828" width="58.5703125" style="120" customWidth="1"/>
    <col min="13829" max="13833" width="14.85546875" style="120" customWidth="1"/>
    <col min="13834" max="13834" width="0" style="120" hidden="1" customWidth="1"/>
    <col min="13835" max="13835" width="1.7109375" style="120" customWidth="1"/>
    <col min="13836" max="13837" width="11.28515625" style="120" customWidth="1"/>
    <col min="13838" max="13838" width="2.42578125" style="120" customWidth="1"/>
    <col min="13839" max="13839" width="12.140625" style="120" bestFit="1" customWidth="1"/>
    <col min="13840" max="13840" width="13.7109375" style="120" customWidth="1"/>
    <col min="13841" max="13843" width="7.85546875" style="120" customWidth="1"/>
    <col min="13844" max="13844" width="9.140625" style="120" customWidth="1"/>
    <col min="13845" max="13845" width="11.7109375" style="120" customWidth="1"/>
    <col min="13846" max="13846" width="14.7109375" style="120" customWidth="1"/>
    <col min="13847" max="14081" width="7.85546875" style="120"/>
    <col min="14082" max="14082" width="3.85546875" style="120" customWidth="1"/>
    <col min="14083" max="14083" width="4" style="120" customWidth="1"/>
    <col min="14084" max="14084" width="58.5703125" style="120" customWidth="1"/>
    <col min="14085" max="14089" width="14.85546875" style="120" customWidth="1"/>
    <col min="14090" max="14090" width="0" style="120" hidden="1" customWidth="1"/>
    <col min="14091" max="14091" width="1.7109375" style="120" customWidth="1"/>
    <col min="14092" max="14093" width="11.28515625" style="120" customWidth="1"/>
    <col min="14094" max="14094" width="2.42578125" style="120" customWidth="1"/>
    <col min="14095" max="14095" width="12.140625" style="120" bestFit="1" customWidth="1"/>
    <col min="14096" max="14096" width="13.7109375" style="120" customWidth="1"/>
    <col min="14097" max="14099" width="7.85546875" style="120" customWidth="1"/>
    <col min="14100" max="14100" width="9.140625" style="120" customWidth="1"/>
    <col min="14101" max="14101" width="11.7109375" style="120" customWidth="1"/>
    <col min="14102" max="14102" width="14.7109375" style="120" customWidth="1"/>
    <col min="14103" max="14337" width="7.85546875" style="120"/>
    <col min="14338" max="14338" width="3.85546875" style="120" customWidth="1"/>
    <col min="14339" max="14339" width="4" style="120" customWidth="1"/>
    <col min="14340" max="14340" width="58.5703125" style="120" customWidth="1"/>
    <col min="14341" max="14345" width="14.85546875" style="120" customWidth="1"/>
    <col min="14346" max="14346" width="0" style="120" hidden="1" customWidth="1"/>
    <col min="14347" max="14347" width="1.7109375" style="120" customWidth="1"/>
    <col min="14348" max="14349" width="11.28515625" style="120" customWidth="1"/>
    <col min="14350" max="14350" width="2.42578125" style="120" customWidth="1"/>
    <col min="14351" max="14351" width="12.140625" style="120" bestFit="1" customWidth="1"/>
    <col min="14352" max="14352" width="13.7109375" style="120" customWidth="1"/>
    <col min="14353" max="14355" width="7.85546875" style="120" customWidth="1"/>
    <col min="14356" max="14356" width="9.140625" style="120" customWidth="1"/>
    <col min="14357" max="14357" width="11.7109375" style="120" customWidth="1"/>
    <col min="14358" max="14358" width="14.7109375" style="120" customWidth="1"/>
    <col min="14359" max="14593" width="7.85546875" style="120"/>
    <col min="14594" max="14594" width="3.85546875" style="120" customWidth="1"/>
    <col min="14595" max="14595" width="4" style="120" customWidth="1"/>
    <col min="14596" max="14596" width="58.5703125" style="120" customWidth="1"/>
    <col min="14597" max="14601" width="14.85546875" style="120" customWidth="1"/>
    <col min="14602" max="14602" width="0" style="120" hidden="1" customWidth="1"/>
    <col min="14603" max="14603" width="1.7109375" style="120" customWidth="1"/>
    <col min="14604" max="14605" width="11.28515625" style="120" customWidth="1"/>
    <col min="14606" max="14606" width="2.42578125" style="120" customWidth="1"/>
    <col min="14607" max="14607" width="12.140625" style="120" bestFit="1" customWidth="1"/>
    <col min="14608" max="14608" width="13.7109375" style="120" customWidth="1"/>
    <col min="14609" max="14611" width="7.85546875" style="120" customWidth="1"/>
    <col min="14612" max="14612" width="9.140625" style="120" customWidth="1"/>
    <col min="14613" max="14613" width="11.7109375" style="120" customWidth="1"/>
    <col min="14614" max="14614" width="14.7109375" style="120" customWidth="1"/>
    <col min="14615" max="14849" width="7.85546875" style="120"/>
    <col min="14850" max="14850" width="3.85546875" style="120" customWidth="1"/>
    <col min="14851" max="14851" width="4" style="120" customWidth="1"/>
    <col min="14852" max="14852" width="58.5703125" style="120" customWidth="1"/>
    <col min="14853" max="14857" width="14.85546875" style="120" customWidth="1"/>
    <col min="14858" max="14858" width="0" style="120" hidden="1" customWidth="1"/>
    <col min="14859" max="14859" width="1.7109375" style="120" customWidth="1"/>
    <col min="14860" max="14861" width="11.28515625" style="120" customWidth="1"/>
    <col min="14862" max="14862" width="2.42578125" style="120" customWidth="1"/>
    <col min="14863" max="14863" width="12.140625" style="120" bestFit="1" customWidth="1"/>
    <col min="14864" max="14864" width="13.7109375" style="120" customWidth="1"/>
    <col min="14865" max="14867" width="7.85546875" style="120" customWidth="1"/>
    <col min="14868" max="14868" width="9.140625" style="120" customWidth="1"/>
    <col min="14869" max="14869" width="11.7109375" style="120" customWidth="1"/>
    <col min="14870" max="14870" width="14.7109375" style="120" customWidth="1"/>
    <col min="14871" max="15105" width="7.85546875" style="120"/>
    <col min="15106" max="15106" width="3.85546875" style="120" customWidth="1"/>
    <col min="15107" max="15107" width="4" style="120" customWidth="1"/>
    <col min="15108" max="15108" width="58.5703125" style="120" customWidth="1"/>
    <col min="15109" max="15113" width="14.85546875" style="120" customWidth="1"/>
    <col min="15114" max="15114" width="0" style="120" hidden="1" customWidth="1"/>
    <col min="15115" max="15115" width="1.7109375" style="120" customWidth="1"/>
    <col min="15116" max="15117" width="11.28515625" style="120" customWidth="1"/>
    <col min="15118" max="15118" width="2.42578125" style="120" customWidth="1"/>
    <col min="15119" max="15119" width="12.140625" style="120" bestFit="1" customWidth="1"/>
    <col min="15120" max="15120" width="13.7109375" style="120" customWidth="1"/>
    <col min="15121" max="15123" width="7.85546875" style="120" customWidth="1"/>
    <col min="15124" max="15124" width="9.140625" style="120" customWidth="1"/>
    <col min="15125" max="15125" width="11.7109375" style="120" customWidth="1"/>
    <col min="15126" max="15126" width="14.7109375" style="120" customWidth="1"/>
    <col min="15127" max="15361" width="7.85546875" style="120"/>
    <col min="15362" max="15362" width="3.85546875" style="120" customWidth="1"/>
    <col min="15363" max="15363" width="4" style="120" customWidth="1"/>
    <col min="15364" max="15364" width="58.5703125" style="120" customWidth="1"/>
    <col min="15365" max="15369" width="14.85546875" style="120" customWidth="1"/>
    <col min="15370" max="15370" width="0" style="120" hidden="1" customWidth="1"/>
    <col min="15371" max="15371" width="1.7109375" style="120" customWidth="1"/>
    <col min="15372" max="15373" width="11.28515625" style="120" customWidth="1"/>
    <col min="15374" max="15374" width="2.42578125" style="120" customWidth="1"/>
    <col min="15375" max="15375" width="12.140625" style="120" bestFit="1" customWidth="1"/>
    <col min="15376" max="15376" width="13.7109375" style="120" customWidth="1"/>
    <col min="15377" max="15379" width="7.85546875" style="120" customWidth="1"/>
    <col min="15380" max="15380" width="9.140625" style="120" customWidth="1"/>
    <col min="15381" max="15381" width="11.7109375" style="120" customWidth="1"/>
    <col min="15382" max="15382" width="14.7109375" style="120" customWidth="1"/>
    <col min="15383" max="15617" width="7.85546875" style="120"/>
    <col min="15618" max="15618" width="3.85546875" style="120" customWidth="1"/>
    <col min="15619" max="15619" width="4" style="120" customWidth="1"/>
    <col min="15620" max="15620" width="58.5703125" style="120" customWidth="1"/>
    <col min="15621" max="15625" width="14.85546875" style="120" customWidth="1"/>
    <col min="15626" max="15626" width="0" style="120" hidden="1" customWidth="1"/>
    <col min="15627" max="15627" width="1.7109375" style="120" customWidth="1"/>
    <col min="15628" max="15629" width="11.28515625" style="120" customWidth="1"/>
    <col min="15630" max="15630" width="2.42578125" style="120" customWidth="1"/>
    <col min="15631" max="15631" width="12.140625" style="120" bestFit="1" customWidth="1"/>
    <col min="15632" max="15632" width="13.7109375" style="120" customWidth="1"/>
    <col min="15633" max="15635" width="7.85546875" style="120" customWidth="1"/>
    <col min="15636" max="15636" width="9.140625" style="120" customWidth="1"/>
    <col min="15637" max="15637" width="11.7109375" style="120" customWidth="1"/>
    <col min="15638" max="15638" width="14.7109375" style="120" customWidth="1"/>
    <col min="15639" max="15873" width="7.85546875" style="120"/>
    <col min="15874" max="15874" width="3.85546875" style="120" customWidth="1"/>
    <col min="15875" max="15875" width="4" style="120" customWidth="1"/>
    <col min="15876" max="15876" width="58.5703125" style="120" customWidth="1"/>
    <col min="15877" max="15881" width="14.85546875" style="120" customWidth="1"/>
    <col min="15882" max="15882" width="0" style="120" hidden="1" customWidth="1"/>
    <col min="15883" max="15883" width="1.7109375" style="120" customWidth="1"/>
    <col min="15884" max="15885" width="11.28515625" style="120" customWidth="1"/>
    <col min="15886" max="15886" width="2.42578125" style="120" customWidth="1"/>
    <col min="15887" max="15887" width="12.140625" style="120" bestFit="1" customWidth="1"/>
    <col min="15888" max="15888" width="13.7109375" style="120" customWidth="1"/>
    <col min="15889" max="15891" width="7.85546875" style="120" customWidth="1"/>
    <col min="15892" max="15892" width="9.140625" style="120" customWidth="1"/>
    <col min="15893" max="15893" width="11.7109375" style="120" customWidth="1"/>
    <col min="15894" max="15894" width="14.7109375" style="120" customWidth="1"/>
    <col min="15895" max="16129" width="7.85546875" style="120"/>
    <col min="16130" max="16130" width="3.85546875" style="120" customWidth="1"/>
    <col min="16131" max="16131" width="4" style="120" customWidth="1"/>
    <col min="16132" max="16132" width="58.5703125" style="120" customWidth="1"/>
    <col min="16133" max="16137" width="14.85546875" style="120" customWidth="1"/>
    <col min="16138" max="16138" width="0" style="120" hidden="1" customWidth="1"/>
    <col min="16139" max="16139" width="1.7109375" style="120" customWidth="1"/>
    <col min="16140" max="16141" width="11.28515625" style="120" customWidth="1"/>
    <col min="16142" max="16142" width="2.42578125" style="120" customWidth="1"/>
    <col min="16143" max="16143" width="12.140625" style="120" bestFit="1" customWidth="1"/>
    <col min="16144" max="16144" width="13.7109375" style="120" customWidth="1"/>
    <col min="16145" max="16147" width="7.85546875" style="120" customWidth="1"/>
    <col min="16148" max="16148" width="9.140625" style="120" customWidth="1"/>
    <col min="16149" max="16149" width="11.7109375" style="120" customWidth="1"/>
    <col min="16150" max="16150" width="14.7109375" style="120" customWidth="1"/>
    <col min="16151" max="16384" width="7.85546875" style="120"/>
  </cols>
  <sheetData>
    <row r="1" spans="2:19" ht="21" customHeight="1"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</row>
    <row r="2" spans="2:19" ht="14.45" customHeight="1"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</row>
    <row r="3" spans="2:19" ht="26.85" customHeight="1">
      <c r="B3" s="424"/>
      <c r="C3" s="424"/>
      <c r="D3" s="425"/>
      <c r="E3" s="516" t="s">
        <v>125</v>
      </c>
      <c r="F3" s="516"/>
      <c r="G3" s="516"/>
      <c r="H3" s="516"/>
      <c r="I3" s="426"/>
      <c r="J3" s="426"/>
      <c r="K3" s="427"/>
      <c r="L3" s="427"/>
      <c r="M3" s="427"/>
      <c r="N3" s="428"/>
      <c r="O3" s="438"/>
      <c r="P3" s="438"/>
    </row>
    <row r="4" spans="2:19" ht="21.6" customHeight="1" thickBot="1">
      <c r="B4" s="429" t="s">
        <v>204</v>
      </c>
      <c r="C4" s="429"/>
      <c r="D4" s="429"/>
      <c r="E4" s="444" t="s">
        <v>225</v>
      </c>
      <c r="F4" s="444"/>
      <c r="G4" s="444"/>
      <c r="H4" s="444"/>
      <c r="I4" s="424"/>
      <c r="J4" s="424"/>
      <c r="K4" s="430"/>
      <c r="L4" s="427"/>
      <c r="M4" s="427"/>
      <c r="N4" s="427"/>
      <c r="O4" s="513">
        <v>1</v>
      </c>
      <c r="P4" s="513"/>
    </row>
    <row r="5" spans="2:19" ht="24" customHeight="1">
      <c r="B5" s="296"/>
      <c r="C5" s="297"/>
      <c r="D5" s="297"/>
      <c r="E5" s="439" t="s">
        <v>209</v>
      </c>
      <c r="F5" s="439"/>
      <c r="G5" s="439"/>
      <c r="H5" s="298" t="s">
        <v>126</v>
      </c>
      <c r="I5" s="298" t="s">
        <v>93</v>
      </c>
      <c r="J5" s="299"/>
      <c r="K5" s="300"/>
      <c r="L5" s="300"/>
      <c r="M5" s="300"/>
      <c r="N5" s="300"/>
      <c r="O5" s="301"/>
      <c r="P5" s="301"/>
    </row>
    <row r="6" spans="2:19" ht="24" customHeight="1">
      <c r="B6" s="302"/>
      <c r="C6" s="303"/>
      <c r="D6" s="304"/>
      <c r="E6" s="440"/>
      <c r="F6" s="440"/>
      <c r="G6" s="440"/>
      <c r="H6" s="406" t="s">
        <v>94</v>
      </c>
      <c r="I6" s="406" t="s">
        <v>179</v>
      </c>
      <c r="J6" s="306"/>
      <c r="K6" s="305"/>
      <c r="L6" s="441" t="s">
        <v>56</v>
      </c>
      <c r="M6" s="441"/>
      <c r="N6" s="305"/>
      <c r="O6" s="441" t="s">
        <v>57</v>
      </c>
      <c r="P6" s="441"/>
    </row>
    <row r="7" spans="2:19" ht="26.25">
      <c r="B7" s="302"/>
      <c r="C7" s="303"/>
      <c r="D7" s="304"/>
      <c r="E7" s="307">
        <v>1400</v>
      </c>
      <c r="F7" s="307">
        <v>1401</v>
      </c>
      <c r="G7" s="307">
        <v>1402</v>
      </c>
      <c r="H7" s="308">
        <v>1402</v>
      </c>
      <c r="I7" s="308">
        <v>1402</v>
      </c>
      <c r="J7" s="309"/>
      <c r="K7" s="308"/>
      <c r="L7" s="307">
        <v>1401</v>
      </c>
      <c r="M7" s="307">
        <v>1402</v>
      </c>
      <c r="N7" s="308"/>
      <c r="O7" s="307">
        <v>1401</v>
      </c>
      <c r="P7" s="307">
        <v>1402</v>
      </c>
    </row>
    <row r="8" spans="2:19" s="126" customFormat="1" ht="30" customHeight="1">
      <c r="B8" s="310" t="s">
        <v>13</v>
      </c>
      <c r="C8" s="311"/>
      <c r="D8" s="312"/>
      <c r="E8" s="313">
        <v>198.97719801175398</v>
      </c>
      <c r="F8" s="313">
        <v>315.24474267125095</v>
      </c>
      <c r="G8" s="313">
        <v>622.18108513676498</v>
      </c>
      <c r="H8" s="313">
        <v>10540.838674000001</v>
      </c>
      <c r="I8" s="313">
        <v>895.24931203835627</v>
      </c>
      <c r="J8" s="314">
        <v>52.671276948477072</v>
      </c>
      <c r="K8" s="315"/>
      <c r="L8" s="313">
        <v>100</v>
      </c>
      <c r="M8" s="313">
        <v>100</v>
      </c>
      <c r="N8" s="315"/>
      <c r="O8" s="313">
        <v>58.432597212786561</v>
      </c>
      <c r="P8" s="313">
        <v>97.364460344259811</v>
      </c>
      <c r="R8" s="264"/>
    </row>
    <row r="9" spans="2:19" ht="30" customHeight="1">
      <c r="B9" s="316"/>
      <c r="C9" s="317" t="s">
        <v>58</v>
      </c>
      <c r="D9" s="318"/>
      <c r="E9" s="319">
        <v>174.98504585745198</v>
      </c>
      <c r="F9" s="319">
        <v>304.46403812479195</v>
      </c>
      <c r="G9" s="319">
        <v>473.06503215031302</v>
      </c>
      <c r="H9" s="319">
        <v>8944.5316750000002</v>
      </c>
      <c r="I9" s="319">
        <v>759.6725532191781</v>
      </c>
      <c r="J9" s="320">
        <v>69.87747624147967</v>
      </c>
      <c r="K9" s="321"/>
      <c r="L9" s="319">
        <v>96.580211154321603</v>
      </c>
      <c r="M9" s="319">
        <v>76.033335543513999</v>
      </c>
      <c r="N9" s="321"/>
      <c r="O9" s="319">
        <v>73.994318561837218</v>
      </c>
      <c r="P9" s="319">
        <v>55.376324594504609</v>
      </c>
      <c r="Q9" s="126"/>
      <c r="R9" s="264"/>
    </row>
    <row r="10" spans="2:19" ht="30" customHeight="1">
      <c r="B10" s="316"/>
      <c r="C10" s="322" t="s">
        <v>52</v>
      </c>
      <c r="D10" s="323"/>
      <c r="E10" s="319">
        <v>23.992152154301998</v>
      </c>
      <c r="F10" s="319">
        <v>10.780704546458994</v>
      </c>
      <c r="G10" s="319">
        <v>149.11605298645202</v>
      </c>
      <c r="H10" s="319">
        <v>1596.3069990000001</v>
      </c>
      <c r="I10" s="319">
        <v>135.57675881917808</v>
      </c>
      <c r="J10" s="320">
        <v>19.311243748579756</v>
      </c>
      <c r="K10" s="321"/>
      <c r="L10" s="319">
        <v>3.4197888456783931</v>
      </c>
      <c r="M10" s="319">
        <v>23.966664456486011</v>
      </c>
      <c r="N10" s="321"/>
      <c r="O10" s="319">
        <v>-55.065704497351973</v>
      </c>
      <c r="P10" s="319" t="s">
        <v>205</v>
      </c>
      <c r="Q10" s="126"/>
      <c r="R10" s="264"/>
    </row>
    <row r="11" spans="2:19" s="126" customFormat="1" ht="30" customHeight="1">
      <c r="B11" s="324" t="s">
        <v>48</v>
      </c>
      <c r="C11" s="325"/>
      <c r="D11" s="326"/>
      <c r="E11" s="327">
        <v>379.64884214782398</v>
      </c>
      <c r="F11" s="327">
        <v>487.12523822480398</v>
      </c>
      <c r="G11" s="327">
        <v>649.0989193429441</v>
      </c>
      <c r="H11" s="327">
        <v>17391.603696999999</v>
      </c>
      <c r="I11" s="327">
        <v>1477.0951085123286</v>
      </c>
      <c r="J11" s="328" t="e">
        <v>#DIV/0!</v>
      </c>
      <c r="K11" s="328">
        <v>0</v>
      </c>
      <c r="L11" s="327">
        <v>100</v>
      </c>
      <c r="M11" s="327">
        <v>100</v>
      </c>
      <c r="N11" s="329"/>
      <c r="O11" s="327">
        <v>28.30942285216608</v>
      </c>
      <c r="P11" s="327">
        <v>33.250931877069092</v>
      </c>
      <c r="R11" s="264"/>
      <c r="S11" s="266"/>
    </row>
    <row r="12" spans="2:19" ht="21.75" customHeight="1">
      <c r="B12" s="317"/>
      <c r="C12" s="322"/>
      <c r="D12" s="316" t="s">
        <v>15</v>
      </c>
      <c r="E12" s="319">
        <v>366.10399519804599</v>
      </c>
      <c r="F12" s="319">
        <v>471.18280571137296</v>
      </c>
      <c r="G12" s="319">
        <v>630.91697682196104</v>
      </c>
      <c r="H12" s="319">
        <v>17018.233696999996</v>
      </c>
      <c r="I12" s="319">
        <v>1445.3842317999997</v>
      </c>
      <c r="J12" s="320" t="s">
        <v>90</v>
      </c>
      <c r="K12" s="321"/>
      <c r="L12" s="319">
        <v>96.727241525910472</v>
      </c>
      <c r="M12" s="319">
        <v>97.198894963592323</v>
      </c>
      <c r="N12" s="321"/>
      <c r="O12" s="319">
        <v>28.701902162112162</v>
      </c>
      <c r="P12" s="319">
        <v>33.900679136503669</v>
      </c>
      <c r="Q12" s="126"/>
      <c r="R12" s="264"/>
    </row>
    <row r="13" spans="2:19" ht="22.7" customHeight="1">
      <c r="B13" s="317"/>
      <c r="C13" s="322"/>
      <c r="D13" s="316" t="s">
        <v>46</v>
      </c>
      <c r="E13" s="319">
        <v>13.544846949778</v>
      </c>
      <c r="F13" s="319">
        <v>15.942432513431001</v>
      </c>
      <c r="G13" s="319">
        <v>18.181942520983</v>
      </c>
      <c r="H13" s="319">
        <v>373.37</v>
      </c>
      <c r="I13" s="319">
        <v>31.710876712328766</v>
      </c>
      <c r="J13" s="320" t="s">
        <v>90</v>
      </c>
      <c r="K13" s="321"/>
      <c r="L13" s="319">
        <v>3.2727584740895135</v>
      </c>
      <c r="M13" s="319">
        <v>2.8011050364076748</v>
      </c>
      <c r="N13" s="321"/>
      <c r="O13" s="319">
        <v>17.701090108606195</v>
      </c>
      <c r="P13" s="319">
        <v>14.047479929209558</v>
      </c>
      <c r="Q13" s="126"/>
      <c r="R13" s="264"/>
    </row>
    <row r="14" spans="2:19" s="126" customFormat="1" ht="22.7" customHeight="1">
      <c r="B14" s="326" t="s">
        <v>106</v>
      </c>
      <c r="C14" s="326"/>
      <c r="D14" s="326"/>
      <c r="E14" s="327">
        <v>49.5</v>
      </c>
      <c r="F14" s="327">
        <v>6.0869999999999997</v>
      </c>
      <c r="G14" s="327">
        <v>102.005</v>
      </c>
      <c r="H14" s="327">
        <v>0</v>
      </c>
      <c r="I14" s="327">
        <v>0</v>
      </c>
      <c r="J14" s="328" t="s">
        <v>90</v>
      </c>
      <c r="K14" s="329"/>
      <c r="L14" s="327">
        <v>1.2495759862868989</v>
      </c>
      <c r="M14" s="327">
        <v>15.714862089626557</v>
      </c>
      <c r="N14" s="330"/>
      <c r="O14" s="327">
        <v>-87.703030303030303</v>
      </c>
      <c r="P14" s="327" t="s">
        <v>205</v>
      </c>
      <c r="R14" s="264"/>
    </row>
    <row r="15" spans="2:19" s="126" customFormat="1" ht="29.25" customHeight="1">
      <c r="B15" s="326" t="s">
        <v>107</v>
      </c>
      <c r="C15" s="326"/>
      <c r="D15" s="326"/>
      <c r="E15" s="327">
        <v>0</v>
      </c>
      <c r="F15" s="327">
        <v>0</v>
      </c>
      <c r="G15" s="327">
        <v>0</v>
      </c>
      <c r="H15" s="327">
        <v>0</v>
      </c>
      <c r="I15" s="327">
        <v>0</v>
      </c>
      <c r="J15" s="328" t="s">
        <v>90</v>
      </c>
      <c r="K15" s="329"/>
      <c r="L15" s="327">
        <v>0</v>
      </c>
      <c r="M15" s="327">
        <v>0</v>
      </c>
      <c r="N15" s="330"/>
      <c r="O15" s="327" t="s">
        <v>90</v>
      </c>
      <c r="P15" s="327" t="s">
        <v>90</v>
      </c>
      <c r="R15" s="264"/>
    </row>
    <row r="16" spans="2:19" s="126" customFormat="1" ht="28.5" customHeight="1">
      <c r="B16" s="326" t="s">
        <v>108</v>
      </c>
      <c r="C16" s="326"/>
      <c r="D16" s="326"/>
      <c r="E16" s="327">
        <v>0</v>
      </c>
      <c r="F16" s="327">
        <v>0</v>
      </c>
      <c r="G16" s="327">
        <v>0</v>
      </c>
      <c r="H16" s="327">
        <v>0</v>
      </c>
      <c r="I16" s="327">
        <v>0</v>
      </c>
      <c r="J16" s="331" t="s">
        <v>90</v>
      </c>
      <c r="K16" s="329"/>
      <c r="L16" s="327">
        <v>0</v>
      </c>
      <c r="M16" s="327">
        <v>0</v>
      </c>
      <c r="N16" s="330"/>
      <c r="O16" s="327" t="s">
        <v>90</v>
      </c>
      <c r="P16" s="327" t="s">
        <v>90</v>
      </c>
      <c r="R16" s="264"/>
    </row>
    <row r="17" spans="2:18" s="126" customFormat="1" ht="28.5" customHeight="1">
      <c r="B17" s="442" t="s">
        <v>210</v>
      </c>
      <c r="C17" s="442"/>
      <c r="D17" s="442"/>
      <c r="E17" s="327">
        <v>0</v>
      </c>
      <c r="F17" s="327">
        <v>36.281999999999996</v>
      </c>
      <c r="G17" s="327">
        <v>70</v>
      </c>
      <c r="H17" s="327">
        <v>0</v>
      </c>
      <c r="I17" s="327">
        <v>0</v>
      </c>
      <c r="J17" s="331"/>
      <c r="K17" s="329"/>
      <c r="L17" s="327">
        <v>7.4481872736095385</v>
      </c>
      <c r="M17" s="327">
        <v>10.784180640888772</v>
      </c>
      <c r="N17" s="330"/>
      <c r="O17" s="327" t="s">
        <v>90</v>
      </c>
      <c r="P17" s="327">
        <v>92.933134887823144</v>
      </c>
      <c r="R17" s="264"/>
    </row>
    <row r="18" spans="2:18" s="119" customFormat="1" ht="35.25" customHeight="1">
      <c r="B18" s="332" t="s">
        <v>60</v>
      </c>
      <c r="C18" s="333"/>
      <c r="D18" s="333"/>
      <c r="E18" s="334">
        <v>-230.17164413607</v>
      </c>
      <c r="F18" s="334">
        <v>-214.249495553553</v>
      </c>
      <c r="G18" s="334">
        <v>-198.92283420617912</v>
      </c>
      <c r="H18" s="334">
        <v>-6850.7650229999963</v>
      </c>
      <c r="I18" s="334">
        <v>-581.8457964739722</v>
      </c>
      <c r="J18" s="335">
        <v>141.06816245392537</v>
      </c>
      <c r="K18" s="335"/>
      <c r="L18" s="334" t="s">
        <v>59</v>
      </c>
      <c r="M18" s="334" t="s">
        <v>59</v>
      </c>
      <c r="N18" s="336"/>
      <c r="O18" s="334">
        <v>-6.9175109046465906</v>
      </c>
      <c r="P18" s="334">
        <v>-7.1536510775788003</v>
      </c>
      <c r="Q18" s="126"/>
      <c r="R18" s="264"/>
    </row>
    <row r="19" spans="2:18" ht="6.75" customHeight="1">
      <c r="B19" s="337"/>
      <c r="C19" s="338"/>
      <c r="D19" s="337"/>
      <c r="E19" s="339"/>
      <c r="F19" s="339"/>
      <c r="G19" s="339"/>
      <c r="H19" s="339"/>
      <c r="I19" s="339">
        <v>0</v>
      </c>
      <c r="J19" s="339"/>
      <c r="K19" s="340"/>
      <c r="L19" s="339"/>
      <c r="M19" s="339"/>
      <c r="N19" s="341"/>
      <c r="O19" s="339"/>
      <c r="P19" s="339"/>
      <c r="Q19" s="126"/>
      <c r="R19" s="264"/>
    </row>
    <row r="20" spans="2:18" s="126" customFormat="1" ht="30" customHeight="1">
      <c r="B20" s="326" t="s">
        <v>16</v>
      </c>
      <c r="C20" s="342"/>
      <c r="D20" s="342"/>
      <c r="E20" s="327">
        <v>0.53103011611499995</v>
      </c>
      <c r="F20" s="327">
        <v>415.47781670697492</v>
      </c>
      <c r="G20" s="327">
        <v>179.511801736579</v>
      </c>
      <c r="H20" s="327">
        <v>8522.4729900000002</v>
      </c>
      <c r="I20" s="327">
        <v>723.82647312328766</v>
      </c>
      <c r="J20" s="328">
        <v>21.998693796836424</v>
      </c>
      <c r="K20" s="329"/>
      <c r="L20" s="327">
        <v>100</v>
      </c>
      <c r="M20" s="327">
        <v>100</v>
      </c>
      <c r="N20" s="329"/>
      <c r="O20" s="327" t="s">
        <v>205</v>
      </c>
      <c r="P20" s="327">
        <v>-56.793890186636908</v>
      </c>
      <c r="R20" s="264"/>
    </row>
    <row r="21" spans="2:18" ht="24" customHeight="1">
      <c r="B21" s="317"/>
      <c r="C21" s="323" t="s">
        <v>216</v>
      </c>
      <c r="D21" s="323"/>
      <c r="E21" s="319">
        <v>0</v>
      </c>
      <c r="F21" s="319">
        <v>413.93077284787694</v>
      </c>
      <c r="G21" s="319">
        <v>177.818106486896</v>
      </c>
      <c r="H21" s="319">
        <v>7438.0729899999997</v>
      </c>
      <c r="I21" s="319">
        <v>631.72674709589035</v>
      </c>
      <c r="J21" s="343">
        <v>22.96744264033984</v>
      </c>
      <c r="K21" s="344"/>
      <c r="L21" s="319">
        <v>99.627647061554413</v>
      </c>
      <c r="M21" s="319">
        <v>99.056499219940761</v>
      </c>
      <c r="N21" s="344"/>
      <c r="O21" s="319" t="s">
        <v>90</v>
      </c>
      <c r="P21" s="319">
        <v>-57.041583242653559</v>
      </c>
      <c r="Q21" s="126"/>
      <c r="R21" s="264"/>
    </row>
    <row r="22" spans="2:18" ht="24.75">
      <c r="B22" s="316"/>
      <c r="C22" s="322"/>
      <c r="D22" s="347" t="s">
        <v>223</v>
      </c>
      <c r="E22" s="319">
        <v>0</v>
      </c>
      <c r="F22" s="319">
        <v>116.997742987038</v>
      </c>
      <c r="G22" s="319">
        <v>99.510842262148003</v>
      </c>
      <c r="H22" s="319">
        <v>4094.135726</v>
      </c>
      <c r="I22" s="319">
        <v>347.72111645479453</v>
      </c>
      <c r="J22" s="320">
        <v>14.103991460145085</v>
      </c>
      <c r="K22" s="321"/>
      <c r="L22" s="319">
        <v>28.159804996172223</v>
      </c>
      <c r="M22" s="319">
        <v>55.4341504566776</v>
      </c>
      <c r="N22" s="321"/>
      <c r="O22" s="319" t="s">
        <v>90</v>
      </c>
      <c r="P22" s="319">
        <v>-14.946357321463324</v>
      </c>
      <c r="Q22" s="126"/>
      <c r="R22" s="264"/>
    </row>
    <row r="23" spans="2:18" ht="24.75">
      <c r="B23" s="316"/>
      <c r="C23" s="322"/>
      <c r="D23" s="345" t="s">
        <v>206</v>
      </c>
      <c r="E23" s="319">
        <v>0</v>
      </c>
      <c r="F23" s="319">
        <v>15.580299452334</v>
      </c>
      <c r="G23" s="319">
        <v>16.041950733789001</v>
      </c>
      <c r="H23" s="319">
        <v>760.81298400000003</v>
      </c>
      <c r="I23" s="319">
        <v>64.616993161643833</v>
      </c>
      <c r="J23" s="320" t="s">
        <v>90</v>
      </c>
      <c r="K23" s="321"/>
      <c r="L23" s="319">
        <v>3.749971436699437</v>
      </c>
      <c r="M23" s="319">
        <v>8.9364323563135084</v>
      </c>
      <c r="N23" s="321"/>
      <c r="O23" s="319" t="s">
        <v>90</v>
      </c>
      <c r="P23" s="319">
        <v>2.9630449842595397</v>
      </c>
      <c r="Q23" s="126"/>
      <c r="R23" s="264"/>
    </row>
    <row r="24" spans="2:18" ht="24.75">
      <c r="B24" s="316"/>
      <c r="C24" s="322"/>
      <c r="D24" s="347" t="s">
        <v>208</v>
      </c>
      <c r="E24" s="319">
        <v>0</v>
      </c>
      <c r="F24" s="319">
        <v>0</v>
      </c>
      <c r="G24" s="319">
        <v>53.782919999999997</v>
      </c>
      <c r="H24" s="319">
        <v>840.421876</v>
      </c>
      <c r="I24" s="319">
        <v>71.378296317808221</v>
      </c>
      <c r="J24" s="320" t="s">
        <v>90</v>
      </c>
      <c r="K24" s="321"/>
      <c r="L24" s="319">
        <v>0</v>
      </c>
      <c r="M24" s="319">
        <v>29.960659677920599</v>
      </c>
      <c r="N24" s="321"/>
      <c r="O24" s="319" t="s">
        <v>90</v>
      </c>
      <c r="P24" s="319" t="s">
        <v>90</v>
      </c>
      <c r="Q24" s="126"/>
      <c r="R24" s="264"/>
    </row>
    <row r="25" spans="2:18" ht="24.75">
      <c r="B25" s="316"/>
      <c r="C25" s="317"/>
      <c r="D25" s="346" t="s">
        <v>207</v>
      </c>
      <c r="E25" s="319">
        <v>0</v>
      </c>
      <c r="F25" s="319">
        <v>11.497337589292</v>
      </c>
      <c r="G25" s="319">
        <v>8.4823934909590015</v>
      </c>
      <c r="H25" s="319">
        <v>342.702404</v>
      </c>
      <c r="I25" s="319">
        <v>29.106231572602741</v>
      </c>
      <c r="J25" s="320">
        <v>0</v>
      </c>
      <c r="K25" s="321"/>
      <c r="L25" s="319">
        <v>2.7672566685794338</v>
      </c>
      <c r="M25" s="319">
        <v>4.7252567290290584</v>
      </c>
      <c r="N25" s="321"/>
      <c r="O25" s="319" t="s">
        <v>90</v>
      </c>
      <c r="P25" s="319">
        <v>-26.222976188339075</v>
      </c>
      <c r="Q25" s="126"/>
      <c r="R25" s="264"/>
    </row>
    <row r="26" spans="2:18" ht="24.75">
      <c r="B26" s="316"/>
      <c r="C26" s="317"/>
      <c r="D26" s="346" t="s">
        <v>136</v>
      </c>
      <c r="E26" s="319">
        <v>0</v>
      </c>
      <c r="F26" s="319">
        <v>37.190392819212995</v>
      </c>
      <c r="G26" s="319">
        <v>0</v>
      </c>
      <c r="H26" s="319">
        <v>0</v>
      </c>
      <c r="I26" s="319">
        <v>0</v>
      </c>
      <c r="J26" s="320"/>
      <c r="K26" s="321"/>
      <c r="L26" s="319">
        <v>8.951234295486433</v>
      </c>
      <c r="M26" s="319">
        <v>0</v>
      </c>
      <c r="N26" s="321"/>
      <c r="O26" s="319" t="s">
        <v>90</v>
      </c>
      <c r="P26" s="319">
        <v>-100</v>
      </c>
      <c r="Q26" s="126"/>
      <c r="R26" s="264"/>
    </row>
    <row r="27" spans="2:18" ht="24.75">
      <c r="B27" s="316"/>
      <c r="C27" s="317"/>
      <c r="D27" s="435" t="s">
        <v>194</v>
      </c>
      <c r="E27" s="319">
        <v>0</v>
      </c>
      <c r="F27" s="319">
        <v>0</v>
      </c>
      <c r="G27" s="319">
        <v>0</v>
      </c>
      <c r="H27" s="319">
        <v>1400</v>
      </c>
      <c r="I27" s="319">
        <v>118.90410958904108</v>
      </c>
      <c r="J27" s="320"/>
      <c r="K27" s="321"/>
      <c r="L27" s="319">
        <v>0</v>
      </c>
      <c r="M27" s="319">
        <v>0</v>
      </c>
      <c r="N27" s="321"/>
      <c r="O27" s="319" t="s">
        <v>90</v>
      </c>
      <c r="P27" s="319" t="s">
        <v>90</v>
      </c>
      <c r="Q27" s="126"/>
      <c r="R27" s="264"/>
    </row>
    <row r="28" spans="2:18" ht="24.75">
      <c r="B28" s="316"/>
      <c r="C28" s="317"/>
      <c r="D28" s="346" t="s">
        <v>218</v>
      </c>
      <c r="E28" s="319">
        <v>0</v>
      </c>
      <c r="F28" s="319">
        <v>232.66499999999999</v>
      </c>
      <c r="G28" s="319">
        <v>0</v>
      </c>
      <c r="H28" s="319">
        <v>0</v>
      </c>
      <c r="I28" s="319">
        <v>0</v>
      </c>
      <c r="J28" s="320"/>
      <c r="K28" s="321"/>
      <c r="L28" s="319">
        <v>55.999379664616896</v>
      </c>
      <c r="M28" s="319">
        <v>0</v>
      </c>
      <c r="N28" s="321"/>
      <c r="O28" s="319" t="s">
        <v>90</v>
      </c>
      <c r="P28" s="319">
        <v>-100</v>
      </c>
      <c r="Q28" s="126"/>
      <c r="R28" s="264"/>
    </row>
    <row r="29" spans="2:18" ht="21" customHeight="1">
      <c r="B29" s="316"/>
      <c r="C29" s="323" t="s">
        <v>114</v>
      </c>
      <c r="D29" s="317"/>
      <c r="E29" s="319">
        <v>0.52983368271999998</v>
      </c>
      <c r="F29" s="319">
        <v>1.5059093590980002</v>
      </c>
      <c r="G29" s="319">
        <v>1.6875772996830001</v>
      </c>
      <c r="H29" s="319">
        <v>1084.3989999999999</v>
      </c>
      <c r="I29" s="319">
        <v>92.099641095890391</v>
      </c>
      <c r="J29" s="348">
        <v>18.013241348263268</v>
      </c>
      <c r="K29" s="321"/>
      <c r="L29" s="319">
        <v>0.36245240986237215</v>
      </c>
      <c r="M29" s="319">
        <v>0.94009267544392516</v>
      </c>
      <c r="N29" s="321"/>
      <c r="O29" s="319">
        <v>184.22303228574179</v>
      </c>
      <c r="P29" s="319">
        <v>12.063670332310991</v>
      </c>
      <c r="Q29" s="126"/>
      <c r="R29" s="264"/>
    </row>
    <row r="30" spans="2:18" ht="21" customHeight="1">
      <c r="B30" s="316"/>
      <c r="C30" s="345" t="s">
        <v>111</v>
      </c>
      <c r="D30" s="345"/>
      <c r="E30" s="408" t="s">
        <v>215</v>
      </c>
      <c r="F30" s="408" t="s">
        <v>215</v>
      </c>
      <c r="G30" s="408" t="s">
        <v>215</v>
      </c>
      <c r="H30" s="319" t="s">
        <v>215</v>
      </c>
      <c r="I30" s="319" t="s">
        <v>215</v>
      </c>
      <c r="J30" s="348">
        <v>0</v>
      </c>
      <c r="K30" s="321"/>
      <c r="L30" s="319" t="s">
        <v>215</v>
      </c>
      <c r="M30" s="319" t="s">
        <v>215</v>
      </c>
      <c r="N30" s="321"/>
      <c r="O30" s="319" t="s">
        <v>205</v>
      </c>
      <c r="P30" s="319">
        <v>-85.126961552954327</v>
      </c>
      <c r="Q30" s="126"/>
      <c r="R30" s="264"/>
    </row>
    <row r="31" spans="2:18" s="126" customFormat="1" ht="30" customHeight="1">
      <c r="B31" s="326" t="s">
        <v>89</v>
      </c>
      <c r="C31" s="326"/>
      <c r="D31" s="326"/>
      <c r="E31" s="327">
        <v>0</v>
      </c>
      <c r="F31" s="327">
        <v>0</v>
      </c>
      <c r="G31" s="327">
        <v>1.32</v>
      </c>
      <c r="H31" s="327">
        <v>4366.8279670000002</v>
      </c>
      <c r="I31" s="327">
        <v>370.88127938904114</v>
      </c>
      <c r="J31" s="328">
        <v>0.95590426585255361</v>
      </c>
      <c r="K31" s="329"/>
      <c r="L31" s="327" t="s">
        <v>59</v>
      </c>
      <c r="M31" s="327" t="s">
        <v>59</v>
      </c>
      <c r="N31" s="329"/>
      <c r="O31" s="327" t="s">
        <v>90</v>
      </c>
      <c r="P31" s="327" t="s">
        <v>90</v>
      </c>
      <c r="R31" s="264"/>
    </row>
    <row r="32" spans="2:18" s="226" customFormat="1" ht="35.25" customHeight="1">
      <c r="B32" s="332" t="s">
        <v>17</v>
      </c>
      <c r="C32" s="333"/>
      <c r="D32" s="333"/>
      <c r="E32" s="334">
        <v>0.53103011611499995</v>
      </c>
      <c r="F32" s="334">
        <v>415.47781670697492</v>
      </c>
      <c r="G32" s="334">
        <v>178.19180173657901</v>
      </c>
      <c r="H32" s="334">
        <v>4155.645023</v>
      </c>
      <c r="I32" s="334">
        <v>352.94519373424657</v>
      </c>
      <c r="J32" s="349">
        <v>76.807789277243174</v>
      </c>
      <c r="K32" s="335"/>
      <c r="L32" s="334" t="s">
        <v>59</v>
      </c>
      <c r="M32" s="334" t="s">
        <v>59</v>
      </c>
      <c r="N32" s="335"/>
      <c r="O32" s="334" t="s">
        <v>205</v>
      </c>
      <c r="P32" s="334">
        <v>-57.111596679479817</v>
      </c>
      <c r="Q32" s="126"/>
      <c r="R32" s="264"/>
    </row>
    <row r="33" spans="2:18" ht="6.75" customHeight="1">
      <c r="B33" s="350"/>
      <c r="C33" s="326"/>
      <c r="D33" s="326"/>
      <c r="E33" s="339"/>
      <c r="F33" s="339"/>
      <c r="G33" s="339"/>
      <c r="H33" s="339"/>
      <c r="I33" s="339">
        <v>0</v>
      </c>
      <c r="J33" s="339"/>
      <c r="K33" s="340"/>
      <c r="L33" s="339"/>
      <c r="M33" s="339"/>
      <c r="N33" s="341"/>
      <c r="O33" s="339"/>
      <c r="P33" s="339"/>
      <c r="Q33" s="126"/>
      <c r="R33" s="264"/>
    </row>
    <row r="34" spans="2:18" s="226" customFormat="1" ht="35.25" customHeight="1">
      <c r="B34" s="351" t="s">
        <v>214</v>
      </c>
      <c r="C34" s="352"/>
      <c r="D34" s="352"/>
      <c r="E34" s="353">
        <v>-229.640614019955</v>
      </c>
      <c r="F34" s="353">
        <v>201.22832115342194</v>
      </c>
      <c r="G34" s="353">
        <v>-20.731032469600031</v>
      </c>
      <c r="H34" s="353">
        <v>-2695.1199999999963</v>
      </c>
      <c r="I34" s="353">
        <v>-228.90060273972571</v>
      </c>
      <c r="J34" s="354">
        <v>180.88627648667304</v>
      </c>
      <c r="K34" s="354"/>
      <c r="L34" s="353" t="s">
        <v>59</v>
      </c>
      <c r="M34" s="353" t="s">
        <v>59</v>
      </c>
      <c r="N34" s="354"/>
      <c r="O34" s="353">
        <v>-187.62749656118575</v>
      </c>
      <c r="P34" s="353">
        <v>-110.30224391416263</v>
      </c>
      <c r="Q34" s="126"/>
      <c r="R34" s="264"/>
    </row>
    <row r="35" spans="2:18" s="227" customFormat="1" ht="30" customHeight="1">
      <c r="B35" s="355" t="s">
        <v>18</v>
      </c>
      <c r="C35" s="356"/>
      <c r="D35" s="355"/>
      <c r="E35" s="327">
        <v>235.20261401995498</v>
      </c>
      <c r="F35" s="327">
        <v>123.38864809608299</v>
      </c>
      <c r="G35" s="327">
        <v>20.731032469599999</v>
      </c>
      <c r="H35" s="327">
        <v>4825.3402929999993</v>
      </c>
      <c r="I35" s="327">
        <v>409.82342214520543</v>
      </c>
      <c r="J35" s="357">
        <v>111.7352904775168</v>
      </c>
      <c r="K35" s="358"/>
      <c r="L35" s="327" t="s">
        <v>59</v>
      </c>
      <c r="M35" s="327" t="s">
        <v>59</v>
      </c>
      <c r="N35" s="358"/>
      <c r="O35" s="327">
        <v>-47.539423143649884</v>
      </c>
      <c r="P35" s="327">
        <v>-83.198590154374088</v>
      </c>
      <c r="Q35" s="126"/>
      <c r="R35" s="264"/>
    </row>
    <row r="36" spans="2:18" s="227" customFormat="1" ht="30" customHeight="1">
      <c r="B36" s="355" t="s">
        <v>19</v>
      </c>
      <c r="C36" s="356"/>
      <c r="D36" s="356"/>
      <c r="E36" s="327">
        <v>5.5620000000000003</v>
      </c>
      <c r="F36" s="327">
        <v>324.61696924950502</v>
      </c>
      <c r="G36" s="327">
        <v>0</v>
      </c>
      <c r="H36" s="327">
        <v>2130.2202929999999</v>
      </c>
      <c r="I36" s="327">
        <v>180.92281940547946</v>
      </c>
      <c r="J36" s="357">
        <v>3.8742437121159337</v>
      </c>
      <c r="K36" s="358"/>
      <c r="L36" s="327" t="s">
        <v>59</v>
      </c>
      <c r="M36" s="327" t="s">
        <v>59</v>
      </c>
      <c r="N36" s="358"/>
      <c r="O36" s="327" t="s">
        <v>205</v>
      </c>
      <c r="P36" s="327">
        <v>-100</v>
      </c>
      <c r="Q36" s="126"/>
      <c r="R36" s="264"/>
    </row>
    <row r="37" spans="2:18" s="226" customFormat="1" ht="35.25" customHeight="1">
      <c r="B37" s="351" t="s">
        <v>131</v>
      </c>
      <c r="C37" s="359"/>
      <c r="D37" s="359"/>
      <c r="E37" s="353">
        <v>229.640614019955</v>
      </c>
      <c r="F37" s="353">
        <v>-201.22832115342203</v>
      </c>
      <c r="G37" s="353">
        <v>20.731032469599999</v>
      </c>
      <c r="H37" s="353">
        <v>2695.1199999999994</v>
      </c>
      <c r="I37" s="353">
        <v>228.90060273972597</v>
      </c>
      <c r="J37" s="360">
        <v>539.95534493231867</v>
      </c>
      <c r="K37" s="360"/>
      <c r="L37" s="353" t="s">
        <v>59</v>
      </c>
      <c r="M37" s="353" t="s">
        <v>59</v>
      </c>
      <c r="N37" s="360"/>
      <c r="O37" s="353">
        <v>-187.62749656118581</v>
      </c>
      <c r="P37" s="353">
        <v>-110.3022439141626</v>
      </c>
      <c r="Q37" s="126"/>
      <c r="R37" s="264"/>
    </row>
    <row r="38" spans="2:18" s="119" customFormat="1" ht="14.25" customHeight="1">
      <c r="B38" s="361"/>
      <c r="C38" s="362"/>
      <c r="D38" s="362"/>
      <c r="E38" s="362"/>
      <c r="F38" s="362"/>
      <c r="G38" s="362"/>
      <c r="H38" s="362"/>
      <c r="I38" s="362"/>
      <c r="J38" s="363"/>
      <c r="K38" s="363"/>
      <c r="L38" s="362"/>
      <c r="M38" s="362"/>
      <c r="N38" s="363"/>
      <c r="O38" s="362"/>
      <c r="P38" s="362"/>
      <c r="Q38" s="126"/>
    </row>
    <row r="39" spans="2:18" ht="21.75" customHeight="1">
      <c r="B39" s="364" t="s">
        <v>20</v>
      </c>
      <c r="C39" s="365"/>
      <c r="D39" s="365"/>
      <c r="E39" s="340"/>
      <c r="F39" s="340"/>
      <c r="G39" s="340"/>
      <c r="H39" s="340"/>
      <c r="I39" s="340"/>
      <c r="J39" s="366"/>
      <c r="K39" s="367"/>
      <c r="L39" s="340"/>
      <c r="M39" s="340"/>
      <c r="N39" s="367"/>
      <c r="O39" s="340"/>
      <c r="P39" s="340"/>
    </row>
    <row r="40" spans="2:18" s="126" customFormat="1" ht="26.25">
      <c r="B40" s="368" t="s">
        <v>21</v>
      </c>
      <c r="C40" s="303"/>
      <c r="D40" s="303"/>
      <c r="E40" s="327">
        <v>52.410853378627763</v>
      </c>
      <c r="F40" s="327">
        <v>64.715337645011999</v>
      </c>
      <c r="G40" s="327">
        <v>95.853045906558137</v>
      </c>
      <c r="H40" s="327">
        <v>60.608779142191835</v>
      </c>
      <c r="I40" s="327"/>
      <c r="J40" s="339"/>
      <c r="K40" s="369"/>
      <c r="L40" s="327"/>
      <c r="M40" s="327"/>
      <c r="N40" s="369"/>
      <c r="O40" s="327"/>
      <c r="P40" s="327"/>
    </row>
    <row r="41" spans="2:18" ht="24.75">
      <c r="B41" s="363"/>
      <c r="C41" s="370" t="s">
        <v>22</v>
      </c>
      <c r="D41" s="363"/>
      <c r="E41" s="319">
        <v>46.091289220715701</v>
      </c>
      <c r="F41" s="319">
        <v>62.502209746784764</v>
      </c>
      <c r="G41" s="319">
        <v>72.880268022811862</v>
      </c>
      <c r="H41" s="319">
        <v>51.430171885430589</v>
      </c>
      <c r="I41" s="319"/>
      <c r="J41" s="371"/>
      <c r="K41" s="372"/>
      <c r="L41" s="319"/>
      <c r="M41" s="319"/>
      <c r="N41" s="372"/>
      <c r="O41" s="319"/>
      <c r="P41" s="319"/>
    </row>
    <row r="42" spans="2:18" ht="24.75">
      <c r="B42" s="363"/>
      <c r="C42" s="370" t="s">
        <v>23</v>
      </c>
      <c r="D42" s="363"/>
      <c r="E42" s="319">
        <v>6.3195641579120538</v>
      </c>
      <c r="F42" s="319">
        <v>2.2131278982272304</v>
      </c>
      <c r="G42" s="319">
        <v>22.972777883746286</v>
      </c>
      <c r="H42" s="319">
        <v>9.1786072567612518</v>
      </c>
      <c r="I42" s="319"/>
      <c r="J42" s="371"/>
      <c r="K42" s="372"/>
      <c r="L42" s="319"/>
      <c r="M42" s="319"/>
      <c r="N42" s="372"/>
      <c r="O42" s="319"/>
      <c r="P42" s="319"/>
    </row>
    <row r="43" spans="2:18" s="228" customFormat="1" ht="50.25" customHeight="1">
      <c r="B43" s="445" t="s">
        <v>24</v>
      </c>
      <c r="C43" s="445"/>
      <c r="D43" s="445"/>
      <c r="E43" s="327">
        <v>52.550727403558476</v>
      </c>
      <c r="F43" s="327">
        <v>150.00712384378735</v>
      </c>
      <c r="G43" s="327">
        <v>123.25792854906763</v>
      </c>
      <c r="H43" s="327">
        <v>87.613445483485108</v>
      </c>
      <c r="I43" s="327"/>
      <c r="J43" s="373"/>
      <c r="K43" s="374"/>
      <c r="L43" s="327"/>
      <c r="M43" s="327"/>
      <c r="N43" s="374"/>
      <c r="O43" s="327"/>
      <c r="P43" s="327"/>
    </row>
    <row r="44" spans="2:18" ht="26.25">
      <c r="B44" s="368"/>
      <c r="C44" s="363" t="s">
        <v>25</v>
      </c>
      <c r="D44" s="363"/>
      <c r="E44" s="319">
        <v>46.091289220715701</v>
      </c>
      <c r="F44" s="319">
        <v>62.502209746784764</v>
      </c>
      <c r="G44" s="319">
        <v>72.7323603421938</v>
      </c>
      <c r="H44" s="319">
        <v>41.108347389756986</v>
      </c>
      <c r="I44" s="319"/>
      <c r="J44" s="371"/>
      <c r="K44" s="372"/>
      <c r="L44" s="319"/>
      <c r="M44" s="319"/>
      <c r="N44" s="372"/>
      <c r="O44" s="319"/>
      <c r="P44" s="319"/>
    </row>
    <row r="45" spans="2:18" ht="26.25">
      <c r="B45" s="368"/>
      <c r="C45" s="363" t="s">
        <v>26</v>
      </c>
      <c r="D45" s="363"/>
      <c r="E45" s="319">
        <v>6.3195641579120538</v>
      </c>
      <c r="F45" s="319">
        <v>2.2131278982272304</v>
      </c>
      <c r="G45" s="319">
        <v>22.926155520981716</v>
      </c>
      <c r="H45" s="319">
        <v>7.3364984372524411</v>
      </c>
      <c r="I45" s="319"/>
      <c r="J45" s="371"/>
      <c r="K45" s="372"/>
      <c r="L45" s="319"/>
      <c r="M45" s="319"/>
      <c r="N45" s="372"/>
      <c r="O45" s="319"/>
      <c r="P45" s="319"/>
    </row>
    <row r="46" spans="2:18" ht="26.25">
      <c r="B46" s="368"/>
      <c r="C46" s="363" t="s">
        <v>221</v>
      </c>
      <c r="D46" s="363"/>
      <c r="E46" s="319">
        <v>0</v>
      </c>
      <c r="F46" s="319">
        <v>24.018000671327272</v>
      </c>
      <c r="G46" s="319">
        <v>15.299499953456808</v>
      </c>
      <c r="H46" s="319">
        <v>18.816318148397958</v>
      </c>
      <c r="I46" s="319"/>
      <c r="J46" s="371"/>
      <c r="K46" s="372"/>
      <c r="L46" s="319"/>
      <c r="M46" s="319"/>
      <c r="N46" s="372"/>
      <c r="O46" s="319"/>
      <c r="P46" s="319"/>
    </row>
    <row r="47" spans="2:18" ht="26.25">
      <c r="B47" s="368"/>
      <c r="C47" s="363" t="s">
        <v>27</v>
      </c>
      <c r="D47" s="363"/>
      <c r="E47" s="319">
        <v>-60.487637133511861</v>
      </c>
      <c r="F47" s="319">
        <v>41.309360583890928</v>
      </c>
      <c r="G47" s="319">
        <v>-3.1873354007817918</v>
      </c>
      <c r="H47" s="319">
        <v>-12.386554516514883</v>
      </c>
      <c r="I47" s="319"/>
      <c r="J47" s="341"/>
      <c r="K47" s="372"/>
      <c r="L47" s="319"/>
      <c r="M47" s="319"/>
      <c r="N47" s="372"/>
      <c r="O47" s="319"/>
      <c r="P47" s="319"/>
    </row>
    <row r="48" spans="2:18" s="126" customFormat="1" ht="26.25">
      <c r="B48" s="368" t="s">
        <v>217</v>
      </c>
      <c r="C48" s="303"/>
      <c r="D48" s="303"/>
      <c r="E48" s="327" t="s">
        <v>90</v>
      </c>
      <c r="F48" s="327">
        <v>0</v>
      </c>
      <c r="G48" s="327">
        <v>1.3264886217349428</v>
      </c>
      <c r="H48" s="327">
        <v>106.66055693435503</v>
      </c>
      <c r="I48" s="327"/>
      <c r="J48" s="339"/>
      <c r="K48" s="369"/>
      <c r="L48" s="327"/>
      <c r="M48" s="327"/>
      <c r="N48" s="369"/>
      <c r="O48" s="327"/>
      <c r="P48" s="327"/>
    </row>
    <row r="49" spans="2:20" s="126" customFormat="1" ht="27" thickBot="1">
      <c r="B49" s="375" t="s">
        <v>28</v>
      </c>
      <c r="C49" s="375"/>
      <c r="D49" s="376"/>
      <c r="E49" s="377">
        <v>0</v>
      </c>
      <c r="F49" s="377">
        <v>0</v>
      </c>
      <c r="G49" s="377">
        <v>0.20335883494247398</v>
      </c>
      <c r="H49" s="377">
        <v>25.1088286225914</v>
      </c>
      <c r="I49" s="377"/>
      <c r="J49" s="378"/>
      <c r="K49" s="379"/>
      <c r="L49" s="377"/>
      <c r="M49" s="377"/>
      <c r="N49" s="379"/>
      <c r="O49" s="377"/>
      <c r="P49" s="377"/>
    </row>
    <row r="50" spans="2:20" ht="21" customHeight="1">
      <c r="B50" s="418" t="s">
        <v>61</v>
      </c>
      <c r="C50" s="221"/>
      <c r="D50" s="221"/>
      <c r="E50" s="246"/>
      <c r="F50" s="247"/>
      <c r="G50" s="221"/>
      <c r="H50" s="221"/>
      <c r="I50" s="221"/>
      <c r="J50" s="221"/>
      <c r="K50" s="221"/>
      <c r="L50" s="221"/>
      <c r="M50" s="221"/>
      <c r="N50" s="221"/>
      <c r="O50" s="221"/>
      <c r="P50" s="221"/>
    </row>
    <row r="51" spans="2:20" ht="19.5" customHeight="1">
      <c r="B51" s="443" t="s">
        <v>220</v>
      </c>
      <c r="C51" s="443"/>
      <c r="D51" s="443"/>
      <c r="E51" s="443"/>
      <c r="F51" s="443"/>
      <c r="G51" s="443"/>
      <c r="H51" s="443"/>
      <c r="I51" s="221"/>
      <c r="J51" s="221"/>
      <c r="K51" s="221"/>
      <c r="L51" s="245"/>
      <c r="M51" s="248"/>
      <c r="N51" s="221"/>
      <c r="O51" s="249"/>
      <c r="P51" s="221"/>
    </row>
    <row r="52" spans="2:20" ht="20.25" customHeight="1">
      <c r="B52" s="409" t="s">
        <v>62</v>
      </c>
      <c r="C52" s="410"/>
      <c r="D52" s="410"/>
      <c r="E52" s="411"/>
      <c r="F52" s="412"/>
      <c r="G52" s="221"/>
      <c r="H52" s="221"/>
      <c r="I52" s="221"/>
      <c r="J52" s="221"/>
      <c r="K52" s="221"/>
      <c r="L52" s="221"/>
      <c r="M52" s="248"/>
      <c r="N52" s="248"/>
      <c r="O52" s="446"/>
      <c r="P52" s="446"/>
    </row>
    <row r="53" spans="2:20" ht="20.25" customHeight="1">
      <c r="B53" s="413" t="s">
        <v>222</v>
      </c>
      <c r="C53" s="410"/>
      <c r="D53" s="410"/>
      <c r="E53" s="411"/>
      <c r="F53" s="412"/>
      <c r="G53" s="221"/>
      <c r="H53" s="221"/>
      <c r="I53" s="221"/>
      <c r="J53" s="221"/>
      <c r="K53" s="221"/>
      <c r="L53" s="221"/>
      <c r="M53" s="248"/>
      <c r="N53" s="436"/>
      <c r="O53" s="436"/>
      <c r="P53" s="436"/>
    </row>
    <row r="54" spans="2:20" ht="20.25" customHeight="1">
      <c r="B54" s="413" t="s">
        <v>212</v>
      </c>
      <c r="C54" s="410"/>
      <c r="D54" s="410"/>
      <c r="E54" s="411"/>
      <c r="F54" s="412"/>
      <c r="G54" s="221"/>
      <c r="H54" s="221"/>
      <c r="I54" s="221"/>
      <c r="J54" s="221"/>
      <c r="K54" s="221"/>
      <c r="L54" s="221"/>
      <c r="M54" s="248"/>
      <c r="N54" s="265"/>
      <c r="O54" s="265"/>
      <c r="P54" s="265"/>
    </row>
    <row r="55" spans="2:20" ht="20.25" customHeight="1">
      <c r="B55" s="413" t="s">
        <v>213</v>
      </c>
      <c r="C55" s="410"/>
      <c r="D55" s="410"/>
      <c r="E55" s="411"/>
      <c r="F55" s="412"/>
      <c r="G55" s="221"/>
      <c r="H55" s="221"/>
      <c r="I55" s="221"/>
      <c r="J55" s="221"/>
      <c r="K55" s="221"/>
      <c r="L55" s="221"/>
      <c r="M55" s="248"/>
      <c r="N55" s="265"/>
      <c r="O55" s="265"/>
      <c r="P55" s="265"/>
    </row>
    <row r="56" spans="2:20" ht="20.25" customHeight="1">
      <c r="B56" s="250"/>
      <c r="C56" s="221"/>
      <c r="D56" s="221"/>
      <c r="E56" s="246"/>
      <c r="F56" s="247"/>
      <c r="G56" s="221"/>
      <c r="H56" s="221"/>
      <c r="I56" s="221"/>
      <c r="J56" s="221"/>
      <c r="K56" s="221"/>
      <c r="L56" s="221"/>
      <c r="M56" s="248"/>
      <c r="N56" s="265"/>
      <c r="O56" s="265"/>
      <c r="P56" s="265"/>
    </row>
    <row r="57" spans="2:20" s="254" customFormat="1" ht="22.7" customHeight="1">
      <c r="B57" s="253"/>
      <c r="E57" s="255"/>
      <c r="F57" s="256"/>
      <c r="M57" s="257"/>
      <c r="N57" s="257"/>
      <c r="O57" s="257"/>
      <c r="P57" s="257"/>
      <c r="T57" s="258"/>
    </row>
  </sheetData>
  <mergeCells count="13">
    <mergeCell ref="N53:P53"/>
    <mergeCell ref="B1:P1"/>
    <mergeCell ref="O3:P3"/>
    <mergeCell ref="E5:G6"/>
    <mergeCell ref="L6:M6"/>
    <mergeCell ref="O6:P6"/>
    <mergeCell ref="B17:D17"/>
    <mergeCell ref="B51:H51"/>
    <mergeCell ref="E3:H3"/>
    <mergeCell ref="E4:H4"/>
    <mergeCell ref="O4:P4"/>
    <mergeCell ref="B43:D43"/>
    <mergeCell ref="O52:P52"/>
  </mergeCells>
  <printOptions horizontalCentered="1" verticalCentered="1"/>
  <pageMargins left="0" right="0" top="0" bottom="0" header="0" footer="0"/>
  <pageSetup paperSize="9" scale="4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P54"/>
  <sheetViews>
    <sheetView rightToLeft="1" view="pageBreakPreview" zoomScale="67" zoomScaleNormal="60" zoomScaleSheetLayoutView="67" workbookViewId="0">
      <selection activeCell="M3" sqref="M3:N3"/>
    </sheetView>
  </sheetViews>
  <sheetFormatPr defaultRowHeight="24.75"/>
  <cols>
    <col min="1" max="1" width="7.7109375" style="231" customWidth="1"/>
    <col min="2" max="2" width="73.140625" style="2" customWidth="1"/>
    <col min="3" max="3" width="16.7109375" style="224" bestFit="1" customWidth="1"/>
    <col min="4" max="4" width="17.42578125" style="224" bestFit="1" customWidth="1"/>
    <col min="5" max="5" width="16.28515625" style="224" customWidth="1"/>
    <col min="6" max="6" width="16.7109375" style="224" customWidth="1"/>
    <col min="7" max="7" width="15.5703125" style="224" customWidth="1"/>
    <col min="8" max="8" width="16.7109375" style="224" hidden="1" customWidth="1"/>
    <col min="9" max="9" width="1.7109375" style="223" customWidth="1"/>
    <col min="10" max="10" width="13" style="223" customWidth="1"/>
    <col min="11" max="11" width="14.85546875" style="223" customWidth="1"/>
    <col min="12" max="12" width="1.5703125" style="223" customWidth="1"/>
    <col min="13" max="13" width="16.42578125" style="223" customWidth="1"/>
    <col min="14" max="14" width="17" style="223" customWidth="1"/>
    <col min="15" max="15" width="16.28515625" style="123" customWidth="1"/>
    <col min="16" max="16" width="23.28515625" style="1" customWidth="1"/>
    <col min="17" max="256" width="9.140625" style="1"/>
    <col min="257" max="257" width="7.7109375" style="1" customWidth="1"/>
    <col min="258" max="258" width="52.28515625" style="1" customWidth="1"/>
    <col min="259" max="259" width="16.7109375" style="1" bestFit="1" customWidth="1"/>
    <col min="260" max="260" width="17.42578125" style="1" bestFit="1" customWidth="1"/>
    <col min="261" max="261" width="16.28515625" style="1" customWidth="1"/>
    <col min="262" max="262" width="16.7109375" style="1" customWidth="1"/>
    <col min="263" max="263" width="15.5703125" style="1" customWidth="1"/>
    <col min="264" max="264" width="0" style="1" hidden="1" customWidth="1"/>
    <col min="265" max="265" width="1.7109375" style="1" customWidth="1"/>
    <col min="266" max="266" width="13" style="1" customWidth="1"/>
    <col min="267" max="267" width="14.85546875" style="1" customWidth="1"/>
    <col min="268" max="268" width="1.5703125" style="1" customWidth="1"/>
    <col min="269" max="269" width="16.42578125" style="1" customWidth="1"/>
    <col min="270" max="270" width="17" style="1" customWidth="1"/>
    <col min="271" max="271" width="16.28515625" style="1" customWidth="1"/>
    <col min="272" max="272" width="23.28515625" style="1" customWidth="1"/>
    <col min="273" max="512" width="9.140625" style="1"/>
    <col min="513" max="513" width="7.7109375" style="1" customWidth="1"/>
    <col min="514" max="514" width="52.28515625" style="1" customWidth="1"/>
    <col min="515" max="515" width="16.7109375" style="1" bestFit="1" customWidth="1"/>
    <col min="516" max="516" width="17.42578125" style="1" bestFit="1" customWidth="1"/>
    <col min="517" max="517" width="16.28515625" style="1" customWidth="1"/>
    <col min="518" max="518" width="16.7109375" style="1" customWidth="1"/>
    <col min="519" max="519" width="15.5703125" style="1" customWidth="1"/>
    <col min="520" max="520" width="0" style="1" hidden="1" customWidth="1"/>
    <col min="521" max="521" width="1.7109375" style="1" customWidth="1"/>
    <col min="522" max="522" width="13" style="1" customWidth="1"/>
    <col min="523" max="523" width="14.85546875" style="1" customWidth="1"/>
    <col min="524" max="524" width="1.5703125" style="1" customWidth="1"/>
    <col min="525" max="525" width="16.42578125" style="1" customWidth="1"/>
    <col min="526" max="526" width="17" style="1" customWidth="1"/>
    <col min="527" max="527" width="16.28515625" style="1" customWidth="1"/>
    <col min="528" max="528" width="23.28515625" style="1" customWidth="1"/>
    <col min="529" max="768" width="9.140625" style="1"/>
    <col min="769" max="769" width="7.7109375" style="1" customWidth="1"/>
    <col min="770" max="770" width="52.28515625" style="1" customWidth="1"/>
    <col min="771" max="771" width="16.7109375" style="1" bestFit="1" customWidth="1"/>
    <col min="772" max="772" width="17.42578125" style="1" bestFit="1" customWidth="1"/>
    <col min="773" max="773" width="16.28515625" style="1" customWidth="1"/>
    <col min="774" max="774" width="16.7109375" style="1" customWidth="1"/>
    <col min="775" max="775" width="15.5703125" style="1" customWidth="1"/>
    <col min="776" max="776" width="0" style="1" hidden="1" customWidth="1"/>
    <col min="777" max="777" width="1.7109375" style="1" customWidth="1"/>
    <col min="778" max="778" width="13" style="1" customWidth="1"/>
    <col min="779" max="779" width="14.85546875" style="1" customWidth="1"/>
    <col min="780" max="780" width="1.5703125" style="1" customWidth="1"/>
    <col min="781" max="781" width="16.42578125" style="1" customWidth="1"/>
    <col min="782" max="782" width="17" style="1" customWidth="1"/>
    <col min="783" max="783" width="16.28515625" style="1" customWidth="1"/>
    <col min="784" max="784" width="23.28515625" style="1" customWidth="1"/>
    <col min="785" max="1024" width="9.140625" style="1"/>
    <col min="1025" max="1025" width="7.7109375" style="1" customWidth="1"/>
    <col min="1026" max="1026" width="52.28515625" style="1" customWidth="1"/>
    <col min="1027" max="1027" width="16.7109375" style="1" bestFit="1" customWidth="1"/>
    <col min="1028" max="1028" width="17.42578125" style="1" bestFit="1" customWidth="1"/>
    <col min="1029" max="1029" width="16.28515625" style="1" customWidth="1"/>
    <col min="1030" max="1030" width="16.7109375" style="1" customWidth="1"/>
    <col min="1031" max="1031" width="15.5703125" style="1" customWidth="1"/>
    <col min="1032" max="1032" width="0" style="1" hidden="1" customWidth="1"/>
    <col min="1033" max="1033" width="1.7109375" style="1" customWidth="1"/>
    <col min="1034" max="1034" width="13" style="1" customWidth="1"/>
    <col min="1035" max="1035" width="14.85546875" style="1" customWidth="1"/>
    <col min="1036" max="1036" width="1.5703125" style="1" customWidth="1"/>
    <col min="1037" max="1037" width="16.42578125" style="1" customWidth="1"/>
    <col min="1038" max="1038" width="17" style="1" customWidth="1"/>
    <col min="1039" max="1039" width="16.28515625" style="1" customWidth="1"/>
    <col min="1040" max="1040" width="23.28515625" style="1" customWidth="1"/>
    <col min="1041" max="1280" width="9.140625" style="1"/>
    <col min="1281" max="1281" width="7.7109375" style="1" customWidth="1"/>
    <col min="1282" max="1282" width="52.28515625" style="1" customWidth="1"/>
    <col min="1283" max="1283" width="16.7109375" style="1" bestFit="1" customWidth="1"/>
    <col min="1284" max="1284" width="17.42578125" style="1" bestFit="1" customWidth="1"/>
    <col min="1285" max="1285" width="16.28515625" style="1" customWidth="1"/>
    <col min="1286" max="1286" width="16.7109375" style="1" customWidth="1"/>
    <col min="1287" max="1287" width="15.5703125" style="1" customWidth="1"/>
    <col min="1288" max="1288" width="0" style="1" hidden="1" customWidth="1"/>
    <col min="1289" max="1289" width="1.7109375" style="1" customWidth="1"/>
    <col min="1290" max="1290" width="13" style="1" customWidth="1"/>
    <col min="1291" max="1291" width="14.85546875" style="1" customWidth="1"/>
    <col min="1292" max="1292" width="1.5703125" style="1" customWidth="1"/>
    <col min="1293" max="1293" width="16.42578125" style="1" customWidth="1"/>
    <col min="1294" max="1294" width="17" style="1" customWidth="1"/>
    <col min="1295" max="1295" width="16.28515625" style="1" customWidth="1"/>
    <col min="1296" max="1296" width="23.28515625" style="1" customWidth="1"/>
    <col min="1297" max="1536" width="9.140625" style="1"/>
    <col min="1537" max="1537" width="7.7109375" style="1" customWidth="1"/>
    <col min="1538" max="1538" width="52.28515625" style="1" customWidth="1"/>
    <col min="1539" max="1539" width="16.7109375" style="1" bestFit="1" customWidth="1"/>
    <col min="1540" max="1540" width="17.42578125" style="1" bestFit="1" customWidth="1"/>
    <col min="1541" max="1541" width="16.28515625" style="1" customWidth="1"/>
    <col min="1542" max="1542" width="16.7109375" style="1" customWidth="1"/>
    <col min="1543" max="1543" width="15.5703125" style="1" customWidth="1"/>
    <col min="1544" max="1544" width="0" style="1" hidden="1" customWidth="1"/>
    <col min="1545" max="1545" width="1.7109375" style="1" customWidth="1"/>
    <col min="1546" max="1546" width="13" style="1" customWidth="1"/>
    <col min="1547" max="1547" width="14.85546875" style="1" customWidth="1"/>
    <col min="1548" max="1548" width="1.5703125" style="1" customWidth="1"/>
    <col min="1549" max="1549" width="16.42578125" style="1" customWidth="1"/>
    <col min="1550" max="1550" width="17" style="1" customWidth="1"/>
    <col min="1551" max="1551" width="16.28515625" style="1" customWidth="1"/>
    <col min="1552" max="1552" width="23.28515625" style="1" customWidth="1"/>
    <col min="1553" max="1792" width="9.140625" style="1"/>
    <col min="1793" max="1793" width="7.7109375" style="1" customWidth="1"/>
    <col min="1794" max="1794" width="52.28515625" style="1" customWidth="1"/>
    <col min="1795" max="1795" width="16.7109375" style="1" bestFit="1" customWidth="1"/>
    <col min="1796" max="1796" width="17.42578125" style="1" bestFit="1" customWidth="1"/>
    <col min="1797" max="1797" width="16.28515625" style="1" customWidth="1"/>
    <col min="1798" max="1798" width="16.7109375" style="1" customWidth="1"/>
    <col min="1799" max="1799" width="15.5703125" style="1" customWidth="1"/>
    <col min="1800" max="1800" width="0" style="1" hidden="1" customWidth="1"/>
    <col min="1801" max="1801" width="1.7109375" style="1" customWidth="1"/>
    <col min="1802" max="1802" width="13" style="1" customWidth="1"/>
    <col min="1803" max="1803" width="14.85546875" style="1" customWidth="1"/>
    <col min="1804" max="1804" width="1.5703125" style="1" customWidth="1"/>
    <col min="1805" max="1805" width="16.42578125" style="1" customWidth="1"/>
    <col min="1806" max="1806" width="17" style="1" customWidth="1"/>
    <col min="1807" max="1807" width="16.28515625" style="1" customWidth="1"/>
    <col min="1808" max="1808" width="23.28515625" style="1" customWidth="1"/>
    <col min="1809" max="2048" width="9.140625" style="1"/>
    <col min="2049" max="2049" width="7.7109375" style="1" customWidth="1"/>
    <col min="2050" max="2050" width="52.28515625" style="1" customWidth="1"/>
    <col min="2051" max="2051" width="16.7109375" style="1" bestFit="1" customWidth="1"/>
    <col min="2052" max="2052" width="17.42578125" style="1" bestFit="1" customWidth="1"/>
    <col min="2053" max="2053" width="16.28515625" style="1" customWidth="1"/>
    <col min="2054" max="2054" width="16.7109375" style="1" customWidth="1"/>
    <col min="2055" max="2055" width="15.5703125" style="1" customWidth="1"/>
    <col min="2056" max="2056" width="0" style="1" hidden="1" customWidth="1"/>
    <col min="2057" max="2057" width="1.7109375" style="1" customWidth="1"/>
    <col min="2058" max="2058" width="13" style="1" customWidth="1"/>
    <col min="2059" max="2059" width="14.85546875" style="1" customWidth="1"/>
    <col min="2060" max="2060" width="1.5703125" style="1" customWidth="1"/>
    <col min="2061" max="2061" width="16.42578125" style="1" customWidth="1"/>
    <col min="2062" max="2062" width="17" style="1" customWidth="1"/>
    <col min="2063" max="2063" width="16.28515625" style="1" customWidth="1"/>
    <col min="2064" max="2064" width="23.28515625" style="1" customWidth="1"/>
    <col min="2065" max="2304" width="9.140625" style="1"/>
    <col min="2305" max="2305" width="7.7109375" style="1" customWidth="1"/>
    <col min="2306" max="2306" width="52.28515625" style="1" customWidth="1"/>
    <col min="2307" max="2307" width="16.7109375" style="1" bestFit="1" customWidth="1"/>
    <col min="2308" max="2308" width="17.42578125" style="1" bestFit="1" customWidth="1"/>
    <col min="2309" max="2309" width="16.28515625" style="1" customWidth="1"/>
    <col min="2310" max="2310" width="16.7109375" style="1" customWidth="1"/>
    <col min="2311" max="2311" width="15.5703125" style="1" customWidth="1"/>
    <col min="2312" max="2312" width="0" style="1" hidden="1" customWidth="1"/>
    <col min="2313" max="2313" width="1.7109375" style="1" customWidth="1"/>
    <col min="2314" max="2314" width="13" style="1" customWidth="1"/>
    <col min="2315" max="2315" width="14.85546875" style="1" customWidth="1"/>
    <col min="2316" max="2316" width="1.5703125" style="1" customWidth="1"/>
    <col min="2317" max="2317" width="16.42578125" style="1" customWidth="1"/>
    <col min="2318" max="2318" width="17" style="1" customWidth="1"/>
    <col min="2319" max="2319" width="16.28515625" style="1" customWidth="1"/>
    <col min="2320" max="2320" width="23.28515625" style="1" customWidth="1"/>
    <col min="2321" max="2560" width="9.140625" style="1"/>
    <col min="2561" max="2561" width="7.7109375" style="1" customWidth="1"/>
    <col min="2562" max="2562" width="52.28515625" style="1" customWidth="1"/>
    <col min="2563" max="2563" width="16.7109375" style="1" bestFit="1" customWidth="1"/>
    <col min="2564" max="2564" width="17.42578125" style="1" bestFit="1" customWidth="1"/>
    <col min="2565" max="2565" width="16.28515625" style="1" customWidth="1"/>
    <col min="2566" max="2566" width="16.7109375" style="1" customWidth="1"/>
    <col min="2567" max="2567" width="15.5703125" style="1" customWidth="1"/>
    <col min="2568" max="2568" width="0" style="1" hidden="1" customWidth="1"/>
    <col min="2569" max="2569" width="1.7109375" style="1" customWidth="1"/>
    <col min="2570" max="2570" width="13" style="1" customWidth="1"/>
    <col min="2571" max="2571" width="14.85546875" style="1" customWidth="1"/>
    <col min="2572" max="2572" width="1.5703125" style="1" customWidth="1"/>
    <col min="2573" max="2573" width="16.42578125" style="1" customWidth="1"/>
    <col min="2574" max="2574" width="17" style="1" customWidth="1"/>
    <col min="2575" max="2575" width="16.28515625" style="1" customWidth="1"/>
    <col min="2576" max="2576" width="23.28515625" style="1" customWidth="1"/>
    <col min="2577" max="2816" width="9.140625" style="1"/>
    <col min="2817" max="2817" width="7.7109375" style="1" customWidth="1"/>
    <col min="2818" max="2818" width="52.28515625" style="1" customWidth="1"/>
    <col min="2819" max="2819" width="16.7109375" style="1" bestFit="1" customWidth="1"/>
    <col min="2820" max="2820" width="17.42578125" style="1" bestFit="1" customWidth="1"/>
    <col min="2821" max="2821" width="16.28515625" style="1" customWidth="1"/>
    <col min="2822" max="2822" width="16.7109375" style="1" customWidth="1"/>
    <col min="2823" max="2823" width="15.5703125" style="1" customWidth="1"/>
    <col min="2824" max="2824" width="0" style="1" hidden="1" customWidth="1"/>
    <col min="2825" max="2825" width="1.7109375" style="1" customWidth="1"/>
    <col min="2826" max="2826" width="13" style="1" customWidth="1"/>
    <col min="2827" max="2827" width="14.85546875" style="1" customWidth="1"/>
    <col min="2828" max="2828" width="1.5703125" style="1" customWidth="1"/>
    <col min="2829" max="2829" width="16.42578125" style="1" customWidth="1"/>
    <col min="2830" max="2830" width="17" style="1" customWidth="1"/>
    <col min="2831" max="2831" width="16.28515625" style="1" customWidth="1"/>
    <col min="2832" max="2832" width="23.28515625" style="1" customWidth="1"/>
    <col min="2833" max="3072" width="9.140625" style="1"/>
    <col min="3073" max="3073" width="7.7109375" style="1" customWidth="1"/>
    <col min="3074" max="3074" width="52.28515625" style="1" customWidth="1"/>
    <col min="3075" max="3075" width="16.7109375" style="1" bestFit="1" customWidth="1"/>
    <col min="3076" max="3076" width="17.42578125" style="1" bestFit="1" customWidth="1"/>
    <col min="3077" max="3077" width="16.28515625" style="1" customWidth="1"/>
    <col min="3078" max="3078" width="16.7109375" style="1" customWidth="1"/>
    <col min="3079" max="3079" width="15.5703125" style="1" customWidth="1"/>
    <col min="3080" max="3080" width="0" style="1" hidden="1" customWidth="1"/>
    <col min="3081" max="3081" width="1.7109375" style="1" customWidth="1"/>
    <col min="3082" max="3082" width="13" style="1" customWidth="1"/>
    <col min="3083" max="3083" width="14.85546875" style="1" customWidth="1"/>
    <col min="3084" max="3084" width="1.5703125" style="1" customWidth="1"/>
    <col min="3085" max="3085" width="16.42578125" style="1" customWidth="1"/>
    <col min="3086" max="3086" width="17" style="1" customWidth="1"/>
    <col min="3087" max="3087" width="16.28515625" style="1" customWidth="1"/>
    <col min="3088" max="3088" width="23.28515625" style="1" customWidth="1"/>
    <col min="3089" max="3328" width="9.140625" style="1"/>
    <col min="3329" max="3329" width="7.7109375" style="1" customWidth="1"/>
    <col min="3330" max="3330" width="52.28515625" style="1" customWidth="1"/>
    <col min="3331" max="3331" width="16.7109375" style="1" bestFit="1" customWidth="1"/>
    <col min="3332" max="3332" width="17.42578125" style="1" bestFit="1" customWidth="1"/>
    <col min="3333" max="3333" width="16.28515625" style="1" customWidth="1"/>
    <col min="3334" max="3334" width="16.7109375" style="1" customWidth="1"/>
    <col min="3335" max="3335" width="15.5703125" style="1" customWidth="1"/>
    <col min="3336" max="3336" width="0" style="1" hidden="1" customWidth="1"/>
    <col min="3337" max="3337" width="1.7109375" style="1" customWidth="1"/>
    <col min="3338" max="3338" width="13" style="1" customWidth="1"/>
    <col min="3339" max="3339" width="14.85546875" style="1" customWidth="1"/>
    <col min="3340" max="3340" width="1.5703125" style="1" customWidth="1"/>
    <col min="3341" max="3341" width="16.42578125" style="1" customWidth="1"/>
    <col min="3342" max="3342" width="17" style="1" customWidth="1"/>
    <col min="3343" max="3343" width="16.28515625" style="1" customWidth="1"/>
    <col min="3344" max="3344" width="23.28515625" style="1" customWidth="1"/>
    <col min="3345" max="3584" width="9.140625" style="1"/>
    <col min="3585" max="3585" width="7.7109375" style="1" customWidth="1"/>
    <col min="3586" max="3586" width="52.28515625" style="1" customWidth="1"/>
    <col min="3587" max="3587" width="16.7109375" style="1" bestFit="1" customWidth="1"/>
    <col min="3588" max="3588" width="17.42578125" style="1" bestFit="1" customWidth="1"/>
    <col min="3589" max="3589" width="16.28515625" style="1" customWidth="1"/>
    <col min="3590" max="3590" width="16.7109375" style="1" customWidth="1"/>
    <col min="3591" max="3591" width="15.5703125" style="1" customWidth="1"/>
    <col min="3592" max="3592" width="0" style="1" hidden="1" customWidth="1"/>
    <col min="3593" max="3593" width="1.7109375" style="1" customWidth="1"/>
    <col min="3594" max="3594" width="13" style="1" customWidth="1"/>
    <col min="3595" max="3595" width="14.85546875" style="1" customWidth="1"/>
    <col min="3596" max="3596" width="1.5703125" style="1" customWidth="1"/>
    <col min="3597" max="3597" width="16.42578125" style="1" customWidth="1"/>
    <col min="3598" max="3598" width="17" style="1" customWidth="1"/>
    <col min="3599" max="3599" width="16.28515625" style="1" customWidth="1"/>
    <col min="3600" max="3600" width="23.28515625" style="1" customWidth="1"/>
    <col min="3601" max="3840" width="9.140625" style="1"/>
    <col min="3841" max="3841" width="7.7109375" style="1" customWidth="1"/>
    <col min="3842" max="3842" width="52.28515625" style="1" customWidth="1"/>
    <col min="3843" max="3843" width="16.7109375" style="1" bestFit="1" customWidth="1"/>
    <col min="3844" max="3844" width="17.42578125" style="1" bestFit="1" customWidth="1"/>
    <col min="3845" max="3845" width="16.28515625" style="1" customWidth="1"/>
    <col min="3846" max="3846" width="16.7109375" style="1" customWidth="1"/>
    <col min="3847" max="3847" width="15.5703125" style="1" customWidth="1"/>
    <col min="3848" max="3848" width="0" style="1" hidden="1" customWidth="1"/>
    <col min="3849" max="3849" width="1.7109375" style="1" customWidth="1"/>
    <col min="3850" max="3850" width="13" style="1" customWidth="1"/>
    <col min="3851" max="3851" width="14.85546875" style="1" customWidth="1"/>
    <col min="3852" max="3852" width="1.5703125" style="1" customWidth="1"/>
    <col min="3853" max="3853" width="16.42578125" style="1" customWidth="1"/>
    <col min="3854" max="3854" width="17" style="1" customWidth="1"/>
    <col min="3855" max="3855" width="16.28515625" style="1" customWidth="1"/>
    <col min="3856" max="3856" width="23.28515625" style="1" customWidth="1"/>
    <col min="3857" max="4096" width="9.140625" style="1"/>
    <col min="4097" max="4097" width="7.7109375" style="1" customWidth="1"/>
    <col min="4098" max="4098" width="52.28515625" style="1" customWidth="1"/>
    <col min="4099" max="4099" width="16.7109375" style="1" bestFit="1" customWidth="1"/>
    <col min="4100" max="4100" width="17.42578125" style="1" bestFit="1" customWidth="1"/>
    <col min="4101" max="4101" width="16.28515625" style="1" customWidth="1"/>
    <col min="4102" max="4102" width="16.7109375" style="1" customWidth="1"/>
    <col min="4103" max="4103" width="15.5703125" style="1" customWidth="1"/>
    <col min="4104" max="4104" width="0" style="1" hidden="1" customWidth="1"/>
    <col min="4105" max="4105" width="1.7109375" style="1" customWidth="1"/>
    <col min="4106" max="4106" width="13" style="1" customWidth="1"/>
    <col min="4107" max="4107" width="14.85546875" style="1" customWidth="1"/>
    <col min="4108" max="4108" width="1.5703125" style="1" customWidth="1"/>
    <col min="4109" max="4109" width="16.42578125" style="1" customWidth="1"/>
    <col min="4110" max="4110" width="17" style="1" customWidth="1"/>
    <col min="4111" max="4111" width="16.28515625" style="1" customWidth="1"/>
    <col min="4112" max="4112" width="23.28515625" style="1" customWidth="1"/>
    <col min="4113" max="4352" width="9.140625" style="1"/>
    <col min="4353" max="4353" width="7.7109375" style="1" customWidth="1"/>
    <col min="4354" max="4354" width="52.28515625" style="1" customWidth="1"/>
    <col min="4355" max="4355" width="16.7109375" style="1" bestFit="1" customWidth="1"/>
    <col min="4356" max="4356" width="17.42578125" style="1" bestFit="1" customWidth="1"/>
    <col min="4357" max="4357" width="16.28515625" style="1" customWidth="1"/>
    <col min="4358" max="4358" width="16.7109375" style="1" customWidth="1"/>
    <col min="4359" max="4359" width="15.5703125" style="1" customWidth="1"/>
    <col min="4360" max="4360" width="0" style="1" hidden="1" customWidth="1"/>
    <col min="4361" max="4361" width="1.7109375" style="1" customWidth="1"/>
    <col min="4362" max="4362" width="13" style="1" customWidth="1"/>
    <col min="4363" max="4363" width="14.85546875" style="1" customWidth="1"/>
    <col min="4364" max="4364" width="1.5703125" style="1" customWidth="1"/>
    <col min="4365" max="4365" width="16.42578125" style="1" customWidth="1"/>
    <col min="4366" max="4366" width="17" style="1" customWidth="1"/>
    <col min="4367" max="4367" width="16.28515625" style="1" customWidth="1"/>
    <col min="4368" max="4368" width="23.28515625" style="1" customWidth="1"/>
    <col min="4369" max="4608" width="9.140625" style="1"/>
    <col min="4609" max="4609" width="7.7109375" style="1" customWidth="1"/>
    <col min="4610" max="4610" width="52.28515625" style="1" customWidth="1"/>
    <col min="4611" max="4611" width="16.7109375" style="1" bestFit="1" customWidth="1"/>
    <col min="4612" max="4612" width="17.42578125" style="1" bestFit="1" customWidth="1"/>
    <col min="4613" max="4613" width="16.28515625" style="1" customWidth="1"/>
    <col min="4614" max="4614" width="16.7109375" style="1" customWidth="1"/>
    <col min="4615" max="4615" width="15.5703125" style="1" customWidth="1"/>
    <col min="4616" max="4616" width="0" style="1" hidden="1" customWidth="1"/>
    <col min="4617" max="4617" width="1.7109375" style="1" customWidth="1"/>
    <col min="4618" max="4618" width="13" style="1" customWidth="1"/>
    <col min="4619" max="4619" width="14.85546875" style="1" customWidth="1"/>
    <col min="4620" max="4620" width="1.5703125" style="1" customWidth="1"/>
    <col min="4621" max="4621" width="16.42578125" style="1" customWidth="1"/>
    <col min="4622" max="4622" width="17" style="1" customWidth="1"/>
    <col min="4623" max="4623" width="16.28515625" style="1" customWidth="1"/>
    <col min="4624" max="4624" width="23.28515625" style="1" customWidth="1"/>
    <col min="4625" max="4864" width="9.140625" style="1"/>
    <col min="4865" max="4865" width="7.7109375" style="1" customWidth="1"/>
    <col min="4866" max="4866" width="52.28515625" style="1" customWidth="1"/>
    <col min="4867" max="4867" width="16.7109375" style="1" bestFit="1" customWidth="1"/>
    <col min="4868" max="4868" width="17.42578125" style="1" bestFit="1" customWidth="1"/>
    <col min="4869" max="4869" width="16.28515625" style="1" customWidth="1"/>
    <col min="4870" max="4870" width="16.7109375" style="1" customWidth="1"/>
    <col min="4871" max="4871" width="15.5703125" style="1" customWidth="1"/>
    <col min="4872" max="4872" width="0" style="1" hidden="1" customWidth="1"/>
    <col min="4873" max="4873" width="1.7109375" style="1" customWidth="1"/>
    <col min="4874" max="4874" width="13" style="1" customWidth="1"/>
    <col min="4875" max="4875" width="14.85546875" style="1" customWidth="1"/>
    <col min="4876" max="4876" width="1.5703125" style="1" customWidth="1"/>
    <col min="4877" max="4877" width="16.42578125" style="1" customWidth="1"/>
    <col min="4878" max="4878" width="17" style="1" customWidth="1"/>
    <col min="4879" max="4879" width="16.28515625" style="1" customWidth="1"/>
    <col min="4880" max="4880" width="23.28515625" style="1" customWidth="1"/>
    <col min="4881" max="5120" width="9.140625" style="1"/>
    <col min="5121" max="5121" width="7.7109375" style="1" customWidth="1"/>
    <col min="5122" max="5122" width="52.28515625" style="1" customWidth="1"/>
    <col min="5123" max="5123" width="16.7109375" style="1" bestFit="1" customWidth="1"/>
    <col min="5124" max="5124" width="17.42578125" style="1" bestFit="1" customWidth="1"/>
    <col min="5125" max="5125" width="16.28515625" style="1" customWidth="1"/>
    <col min="5126" max="5126" width="16.7109375" style="1" customWidth="1"/>
    <col min="5127" max="5127" width="15.5703125" style="1" customWidth="1"/>
    <col min="5128" max="5128" width="0" style="1" hidden="1" customWidth="1"/>
    <col min="5129" max="5129" width="1.7109375" style="1" customWidth="1"/>
    <col min="5130" max="5130" width="13" style="1" customWidth="1"/>
    <col min="5131" max="5131" width="14.85546875" style="1" customWidth="1"/>
    <col min="5132" max="5132" width="1.5703125" style="1" customWidth="1"/>
    <col min="5133" max="5133" width="16.42578125" style="1" customWidth="1"/>
    <col min="5134" max="5134" width="17" style="1" customWidth="1"/>
    <col min="5135" max="5135" width="16.28515625" style="1" customWidth="1"/>
    <col min="5136" max="5136" width="23.28515625" style="1" customWidth="1"/>
    <col min="5137" max="5376" width="9.140625" style="1"/>
    <col min="5377" max="5377" width="7.7109375" style="1" customWidth="1"/>
    <col min="5378" max="5378" width="52.28515625" style="1" customWidth="1"/>
    <col min="5379" max="5379" width="16.7109375" style="1" bestFit="1" customWidth="1"/>
    <col min="5380" max="5380" width="17.42578125" style="1" bestFit="1" customWidth="1"/>
    <col min="5381" max="5381" width="16.28515625" style="1" customWidth="1"/>
    <col min="5382" max="5382" width="16.7109375" style="1" customWidth="1"/>
    <col min="5383" max="5383" width="15.5703125" style="1" customWidth="1"/>
    <col min="5384" max="5384" width="0" style="1" hidden="1" customWidth="1"/>
    <col min="5385" max="5385" width="1.7109375" style="1" customWidth="1"/>
    <col min="5386" max="5386" width="13" style="1" customWidth="1"/>
    <col min="5387" max="5387" width="14.85546875" style="1" customWidth="1"/>
    <col min="5388" max="5388" width="1.5703125" style="1" customWidth="1"/>
    <col min="5389" max="5389" width="16.42578125" style="1" customWidth="1"/>
    <col min="5390" max="5390" width="17" style="1" customWidth="1"/>
    <col min="5391" max="5391" width="16.28515625" style="1" customWidth="1"/>
    <col min="5392" max="5392" width="23.28515625" style="1" customWidth="1"/>
    <col min="5393" max="5632" width="9.140625" style="1"/>
    <col min="5633" max="5633" width="7.7109375" style="1" customWidth="1"/>
    <col min="5634" max="5634" width="52.28515625" style="1" customWidth="1"/>
    <col min="5635" max="5635" width="16.7109375" style="1" bestFit="1" customWidth="1"/>
    <col min="5636" max="5636" width="17.42578125" style="1" bestFit="1" customWidth="1"/>
    <col min="5637" max="5637" width="16.28515625" style="1" customWidth="1"/>
    <col min="5638" max="5638" width="16.7109375" style="1" customWidth="1"/>
    <col min="5639" max="5639" width="15.5703125" style="1" customWidth="1"/>
    <col min="5640" max="5640" width="0" style="1" hidden="1" customWidth="1"/>
    <col min="5641" max="5641" width="1.7109375" style="1" customWidth="1"/>
    <col min="5642" max="5642" width="13" style="1" customWidth="1"/>
    <col min="5643" max="5643" width="14.85546875" style="1" customWidth="1"/>
    <col min="5644" max="5644" width="1.5703125" style="1" customWidth="1"/>
    <col min="5645" max="5645" width="16.42578125" style="1" customWidth="1"/>
    <col min="5646" max="5646" width="17" style="1" customWidth="1"/>
    <col min="5647" max="5647" width="16.28515625" style="1" customWidth="1"/>
    <col min="5648" max="5648" width="23.28515625" style="1" customWidth="1"/>
    <col min="5649" max="5888" width="9.140625" style="1"/>
    <col min="5889" max="5889" width="7.7109375" style="1" customWidth="1"/>
    <col min="5890" max="5890" width="52.28515625" style="1" customWidth="1"/>
    <col min="5891" max="5891" width="16.7109375" style="1" bestFit="1" customWidth="1"/>
    <col min="5892" max="5892" width="17.42578125" style="1" bestFit="1" customWidth="1"/>
    <col min="5893" max="5893" width="16.28515625" style="1" customWidth="1"/>
    <col min="5894" max="5894" width="16.7109375" style="1" customWidth="1"/>
    <col min="5895" max="5895" width="15.5703125" style="1" customWidth="1"/>
    <col min="5896" max="5896" width="0" style="1" hidden="1" customWidth="1"/>
    <col min="5897" max="5897" width="1.7109375" style="1" customWidth="1"/>
    <col min="5898" max="5898" width="13" style="1" customWidth="1"/>
    <col min="5899" max="5899" width="14.85546875" style="1" customWidth="1"/>
    <col min="5900" max="5900" width="1.5703125" style="1" customWidth="1"/>
    <col min="5901" max="5901" width="16.42578125" style="1" customWidth="1"/>
    <col min="5902" max="5902" width="17" style="1" customWidth="1"/>
    <col min="5903" max="5903" width="16.28515625" style="1" customWidth="1"/>
    <col min="5904" max="5904" width="23.28515625" style="1" customWidth="1"/>
    <col min="5905" max="6144" width="9.140625" style="1"/>
    <col min="6145" max="6145" width="7.7109375" style="1" customWidth="1"/>
    <col min="6146" max="6146" width="52.28515625" style="1" customWidth="1"/>
    <col min="6147" max="6147" width="16.7109375" style="1" bestFit="1" customWidth="1"/>
    <col min="6148" max="6148" width="17.42578125" style="1" bestFit="1" customWidth="1"/>
    <col min="6149" max="6149" width="16.28515625" style="1" customWidth="1"/>
    <col min="6150" max="6150" width="16.7109375" style="1" customWidth="1"/>
    <col min="6151" max="6151" width="15.5703125" style="1" customWidth="1"/>
    <col min="6152" max="6152" width="0" style="1" hidden="1" customWidth="1"/>
    <col min="6153" max="6153" width="1.7109375" style="1" customWidth="1"/>
    <col min="6154" max="6154" width="13" style="1" customWidth="1"/>
    <col min="6155" max="6155" width="14.85546875" style="1" customWidth="1"/>
    <col min="6156" max="6156" width="1.5703125" style="1" customWidth="1"/>
    <col min="6157" max="6157" width="16.42578125" style="1" customWidth="1"/>
    <col min="6158" max="6158" width="17" style="1" customWidth="1"/>
    <col min="6159" max="6159" width="16.28515625" style="1" customWidth="1"/>
    <col min="6160" max="6160" width="23.28515625" style="1" customWidth="1"/>
    <col min="6161" max="6400" width="9.140625" style="1"/>
    <col min="6401" max="6401" width="7.7109375" style="1" customWidth="1"/>
    <col min="6402" max="6402" width="52.28515625" style="1" customWidth="1"/>
    <col min="6403" max="6403" width="16.7109375" style="1" bestFit="1" customWidth="1"/>
    <col min="6404" max="6404" width="17.42578125" style="1" bestFit="1" customWidth="1"/>
    <col min="6405" max="6405" width="16.28515625" style="1" customWidth="1"/>
    <col min="6406" max="6406" width="16.7109375" style="1" customWidth="1"/>
    <col min="6407" max="6407" width="15.5703125" style="1" customWidth="1"/>
    <col min="6408" max="6408" width="0" style="1" hidden="1" customWidth="1"/>
    <col min="6409" max="6409" width="1.7109375" style="1" customWidth="1"/>
    <col min="6410" max="6410" width="13" style="1" customWidth="1"/>
    <col min="6411" max="6411" width="14.85546875" style="1" customWidth="1"/>
    <col min="6412" max="6412" width="1.5703125" style="1" customWidth="1"/>
    <col min="6413" max="6413" width="16.42578125" style="1" customWidth="1"/>
    <col min="6414" max="6414" width="17" style="1" customWidth="1"/>
    <col min="6415" max="6415" width="16.28515625" style="1" customWidth="1"/>
    <col min="6416" max="6416" width="23.28515625" style="1" customWidth="1"/>
    <col min="6417" max="6656" width="9.140625" style="1"/>
    <col min="6657" max="6657" width="7.7109375" style="1" customWidth="1"/>
    <col min="6658" max="6658" width="52.28515625" style="1" customWidth="1"/>
    <col min="6659" max="6659" width="16.7109375" style="1" bestFit="1" customWidth="1"/>
    <col min="6660" max="6660" width="17.42578125" style="1" bestFit="1" customWidth="1"/>
    <col min="6661" max="6661" width="16.28515625" style="1" customWidth="1"/>
    <col min="6662" max="6662" width="16.7109375" style="1" customWidth="1"/>
    <col min="6663" max="6663" width="15.5703125" style="1" customWidth="1"/>
    <col min="6664" max="6664" width="0" style="1" hidden="1" customWidth="1"/>
    <col min="6665" max="6665" width="1.7109375" style="1" customWidth="1"/>
    <col min="6666" max="6666" width="13" style="1" customWidth="1"/>
    <col min="6667" max="6667" width="14.85546875" style="1" customWidth="1"/>
    <col min="6668" max="6668" width="1.5703125" style="1" customWidth="1"/>
    <col min="6669" max="6669" width="16.42578125" style="1" customWidth="1"/>
    <col min="6670" max="6670" width="17" style="1" customWidth="1"/>
    <col min="6671" max="6671" width="16.28515625" style="1" customWidth="1"/>
    <col min="6672" max="6672" width="23.28515625" style="1" customWidth="1"/>
    <col min="6673" max="6912" width="9.140625" style="1"/>
    <col min="6913" max="6913" width="7.7109375" style="1" customWidth="1"/>
    <col min="6914" max="6914" width="52.28515625" style="1" customWidth="1"/>
    <col min="6915" max="6915" width="16.7109375" style="1" bestFit="1" customWidth="1"/>
    <col min="6916" max="6916" width="17.42578125" style="1" bestFit="1" customWidth="1"/>
    <col min="6917" max="6917" width="16.28515625" style="1" customWidth="1"/>
    <col min="6918" max="6918" width="16.7109375" style="1" customWidth="1"/>
    <col min="6919" max="6919" width="15.5703125" style="1" customWidth="1"/>
    <col min="6920" max="6920" width="0" style="1" hidden="1" customWidth="1"/>
    <col min="6921" max="6921" width="1.7109375" style="1" customWidth="1"/>
    <col min="6922" max="6922" width="13" style="1" customWidth="1"/>
    <col min="6923" max="6923" width="14.85546875" style="1" customWidth="1"/>
    <col min="6924" max="6924" width="1.5703125" style="1" customWidth="1"/>
    <col min="6925" max="6925" width="16.42578125" style="1" customWidth="1"/>
    <col min="6926" max="6926" width="17" style="1" customWidth="1"/>
    <col min="6927" max="6927" width="16.28515625" style="1" customWidth="1"/>
    <col min="6928" max="6928" width="23.28515625" style="1" customWidth="1"/>
    <col min="6929" max="7168" width="9.140625" style="1"/>
    <col min="7169" max="7169" width="7.7109375" style="1" customWidth="1"/>
    <col min="7170" max="7170" width="52.28515625" style="1" customWidth="1"/>
    <col min="7171" max="7171" width="16.7109375" style="1" bestFit="1" customWidth="1"/>
    <col min="7172" max="7172" width="17.42578125" style="1" bestFit="1" customWidth="1"/>
    <col min="7173" max="7173" width="16.28515625" style="1" customWidth="1"/>
    <col min="7174" max="7174" width="16.7109375" style="1" customWidth="1"/>
    <col min="7175" max="7175" width="15.5703125" style="1" customWidth="1"/>
    <col min="7176" max="7176" width="0" style="1" hidden="1" customWidth="1"/>
    <col min="7177" max="7177" width="1.7109375" style="1" customWidth="1"/>
    <col min="7178" max="7178" width="13" style="1" customWidth="1"/>
    <col min="7179" max="7179" width="14.85546875" style="1" customWidth="1"/>
    <col min="7180" max="7180" width="1.5703125" style="1" customWidth="1"/>
    <col min="7181" max="7181" width="16.42578125" style="1" customWidth="1"/>
    <col min="7182" max="7182" width="17" style="1" customWidth="1"/>
    <col min="7183" max="7183" width="16.28515625" style="1" customWidth="1"/>
    <col min="7184" max="7184" width="23.28515625" style="1" customWidth="1"/>
    <col min="7185" max="7424" width="9.140625" style="1"/>
    <col min="7425" max="7425" width="7.7109375" style="1" customWidth="1"/>
    <col min="7426" max="7426" width="52.28515625" style="1" customWidth="1"/>
    <col min="7427" max="7427" width="16.7109375" style="1" bestFit="1" customWidth="1"/>
    <col min="7428" max="7428" width="17.42578125" style="1" bestFit="1" customWidth="1"/>
    <col min="7429" max="7429" width="16.28515625" style="1" customWidth="1"/>
    <col min="7430" max="7430" width="16.7109375" style="1" customWidth="1"/>
    <col min="7431" max="7431" width="15.5703125" style="1" customWidth="1"/>
    <col min="7432" max="7432" width="0" style="1" hidden="1" customWidth="1"/>
    <col min="7433" max="7433" width="1.7109375" style="1" customWidth="1"/>
    <col min="7434" max="7434" width="13" style="1" customWidth="1"/>
    <col min="7435" max="7435" width="14.85546875" style="1" customWidth="1"/>
    <col min="7436" max="7436" width="1.5703125" style="1" customWidth="1"/>
    <col min="7437" max="7437" width="16.42578125" style="1" customWidth="1"/>
    <col min="7438" max="7438" width="17" style="1" customWidth="1"/>
    <col min="7439" max="7439" width="16.28515625" style="1" customWidth="1"/>
    <col min="7440" max="7440" width="23.28515625" style="1" customWidth="1"/>
    <col min="7441" max="7680" width="9.140625" style="1"/>
    <col min="7681" max="7681" width="7.7109375" style="1" customWidth="1"/>
    <col min="7682" max="7682" width="52.28515625" style="1" customWidth="1"/>
    <col min="7683" max="7683" width="16.7109375" style="1" bestFit="1" customWidth="1"/>
    <col min="7684" max="7684" width="17.42578125" style="1" bestFit="1" customWidth="1"/>
    <col min="7685" max="7685" width="16.28515625" style="1" customWidth="1"/>
    <col min="7686" max="7686" width="16.7109375" style="1" customWidth="1"/>
    <col min="7687" max="7687" width="15.5703125" style="1" customWidth="1"/>
    <col min="7688" max="7688" width="0" style="1" hidden="1" customWidth="1"/>
    <col min="7689" max="7689" width="1.7109375" style="1" customWidth="1"/>
    <col min="7690" max="7690" width="13" style="1" customWidth="1"/>
    <col min="7691" max="7691" width="14.85546875" style="1" customWidth="1"/>
    <col min="7692" max="7692" width="1.5703125" style="1" customWidth="1"/>
    <col min="7693" max="7693" width="16.42578125" style="1" customWidth="1"/>
    <col min="7694" max="7694" width="17" style="1" customWidth="1"/>
    <col min="7695" max="7695" width="16.28515625" style="1" customWidth="1"/>
    <col min="7696" max="7696" width="23.28515625" style="1" customWidth="1"/>
    <col min="7697" max="7936" width="9.140625" style="1"/>
    <col min="7937" max="7937" width="7.7109375" style="1" customWidth="1"/>
    <col min="7938" max="7938" width="52.28515625" style="1" customWidth="1"/>
    <col min="7939" max="7939" width="16.7109375" style="1" bestFit="1" customWidth="1"/>
    <col min="7940" max="7940" width="17.42578125" style="1" bestFit="1" customWidth="1"/>
    <col min="7941" max="7941" width="16.28515625" style="1" customWidth="1"/>
    <col min="7942" max="7942" width="16.7109375" style="1" customWidth="1"/>
    <col min="7943" max="7943" width="15.5703125" style="1" customWidth="1"/>
    <col min="7944" max="7944" width="0" style="1" hidden="1" customWidth="1"/>
    <col min="7945" max="7945" width="1.7109375" style="1" customWidth="1"/>
    <col min="7946" max="7946" width="13" style="1" customWidth="1"/>
    <col min="7947" max="7947" width="14.85546875" style="1" customWidth="1"/>
    <col min="7948" max="7948" width="1.5703125" style="1" customWidth="1"/>
    <col min="7949" max="7949" width="16.42578125" style="1" customWidth="1"/>
    <col min="7950" max="7950" width="17" style="1" customWidth="1"/>
    <col min="7951" max="7951" width="16.28515625" style="1" customWidth="1"/>
    <col min="7952" max="7952" width="23.28515625" style="1" customWidth="1"/>
    <col min="7953" max="8192" width="9.140625" style="1"/>
    <col min="8193" max="8193" width="7.7109375" style="1" customWidth="1"/>
    <col min="8194" max="8194" width="52.28515625" style="1" customWidth="1"/>
    <col min="8195" max="8195" width="16.7109375" style="1" bestFit="1" customWidth="1"/>
    <col min="8196" max="8196" width="17.42578125" style="1" bestFit="1" customWidth="1"/>
    <col min="8197" max="8197" width="16.28515625" style="1" customWidth="1"/>
    <col min="8198" max="8198" width="16.7109375" style="1" customWidth="1"/>
    <col min="8199" max="8199" width="15.5703125" style="1" customWidth="1"/>
    <col min="8200" max="8200" width="0" style="1" hidden="1" customWidth="1"/>
    <col min="8201" max="8201" width="1.7109375" style="1" customWidth="1"/>
    <col min="8202" max="8202" width="13" style="1" customWidth="1"/>
    <col min="8203" max="8203" width="14.85546875" style="1" customWidth="1"/>
    <col min="8204" max="8204" width="1.5703125" style="1" customWidth="1"/>
    <col min="8205" max="8205" width="16.42578125" style="1" customWidth="1"/>
    <col min="8206" max="8206" width="17" style="1" customWidth="1"/>
    <col min="8207" max="8207" width="16.28515625" style="1" customWidth="1"/>
    <col min="8208" max="8208" width="23.28515625" style="1" customWidth="1"/>
    <col min="8209" max="8448" width="9.140625" style="1"/>
    <col min="8449" max="8449" width="7.7109375" style="1" customWidth="1"/>
    <col min="8450" max="8450" width="52.28515625" style="1" customWidth="1"/>
    <col min="8451" max="8451" width="16.7109375" style="1" bestFit="1" customWidth="1"/>
    <col min="8452" max="8452" width="17.42578125" style="1" bestFit="1" customWidth="1"/>
    <col min="8453" max="8453" width="16.28515625" style="1" customWidth="1"/>
    <col min="8454" max="8454" width="16.7109375" style="1" customWidth="1"/>
    <col min="8455" max="8455" width="15.5703125" style="1" customWidth="1"/>
    <col min="8456" max="8456" width="0" style="1" hidden="1" customWidth="1"/>
    <col min="8457" max="8457" width="1.7109375" style="1" customWidth="1"/>
    <col min="8458" max="8458" width="13" style="1" customWidth="1"/>
    <col min="8459" max="8459" width="14.85546875" style="1" customWidth="1"/>
    <col min="8460" max="8460" width="1.5703125" style="1" customWidth="1"/>
    <col min="8461" max="8461" width="16.42578125" style="1" customWidth="1"/>
    <col min="8462" max="8462" width="17" style="1" customWidth="1"/>
    <col min="8463" max="8463" width="16.28515625" style="1" customWidth="1"/>
    <col min="8464" max="8464" width="23.28515625" style="1" customWidth="1"/>
    <col min="8465" max="8704" width="9.140625" style="1"/>
    <col min="8705" max="8705" width="7.7109375" style="1" customWidth="1"/>
    <col min="8706" max="8706" width="52.28515625" style="1" customWidth="1"/>
    <col min="8707" max="8707" width="16.7109375" style="1" bestFit="1" customWidth="1"/>
    <col min="8708" max="8708" width="17.42578125" style="1" bestFit="1" customWidth="1"/>
    <col min="8709" max="8709" width="16.28515625" style="1" customWidth="1"/>
    <col min="8710" max="8710" width="16.7109375" style="1" customWidth="1"/>
    <col min="8711" max="8711" width="15.5703125" style="1" customWidth="1"/>
    <col min="8712" max="8712" width="0" style="1" hidden="1" customWidth="1"/>
    <col min="8713" max="8713" width="1.7109375" style="1" customWidth="1"/>
    <col min="8714" max="8714" width="13" style="1" customWidth="1"/>
    <col min="8715" max="8715" width="14.85546875" style="1" customWidth="1"/>
    <col min="8716" max="8716" width="1.5703125" style="1" customWidth="1"/>
    <col min="8717" max="8717" width="16.42578125" style="1" customWidth="1"/>
    <col min="8718" max="8718" width="17" style="1" customWidth="1"/>
    <col min="8719" max="8719" width="16.28515625" style="1" customWidth="1"/>
    <col min="8720" max="8720" width="23.28515625" style="1" customWidth="1"/>
    <col min="8721" max="8960" width="9.140625" style="1"/>
    <col min="8961" max="8961" width="7.7109375" style="1" customWidth="1"/>
    <col min="8962" max="8962" width="52.28515625" style="1" customWidth="1"/>
    <col min="8963" max="8963" width="16.7109375" style="1" bestFit="1" customWidth="1"/>
    <col min="8964" max="8964" width="17.42578125" style="1" bestFit="1" customWidth="1"/>
    <col min="8965" max="8965" width="16.28515625" style="1" customWidth="1"/>
    <col min="8966" max="8966" width="16.7109375" style="1" customWidth="1"/>
    <col min="8967" max="8967" width="15.5703125" style="1" customWidth="1"/>
    <col min="8968" max="8968" width="0" style="1" hidden="1" customWidth="1"/>
    <col min="8969" max="8969" width="1.7109375" style="1" customWidth="1"/>
    <col min="8970" max="8970" width="13" style="1" customWidth="1"/>
    <col min="8971" max="8971" width="14.85546875" style="1" customWidth="1"/>
    <col min="8972" max="8972" width="1.5703125" style="1" customWidth="1"/>
    <col min="8973" max="8973" width="16.42578125" style="1" customWidth="1"/>
    <col min="8974" max="8974" width="17" style="1" customWidth="1"/>
    <col min="8975" max="8975" width="16.28515625" style="1" customWidth="1"/>
    <col min="8976" max="8976" width="23.28515625" style="1" customWidth="1"/>
    <col min="8977" max="9216" width="9.140625" style="1"/>
    <col min="9217" max="9217" width="7.7109375" style="1" customWidth="1"/>
    <col min="9218" max="9218" width="52.28515625" style="1" customWidth="1"/>
    <col min="9219" max="9219" width="16.7109375" style="1" bestFit="1" customWidth="1"/>
    <col min="9220" max="9220" width="17.42578125" style="1" bestFit="1" customWidth="1"/>
    <col min="9221" max="9221" width="16.28515625" style="1" customWidth="1"/>
    <col min="9222" max="9222" width="16.7109375" style="1" customWidth="1"/>
    <col min="9223" max="9223" width="15.5703125" style="1" customWidth="1"/>
    <col min="9224" max="9224" width="0" style="1" hidden="1" customWidth="1"/>
    <col min="9225" max="9225" width="1.7109375" style="1" customWidth="1"/>
    <col min="9226" max="9226" width="13" style="1" customWidth="1"/>
    <col min="9227" max="9227" width="14.85546875" style="1" customWidth="1"/>
    <col min="9228" max="9228" width="1.5703125" style="1" customWidth="1"/>
    <col min="9229" max="9229" width="16.42578125" style="1" customWidth="1"/>
    <col min="9230" max="9230" width="17" style="1" customWidth="1"/>
    <col min="9231" max="9231" width="16.28515625" style="1" customWidth="1"/>
    <col min="9232" max="9232" width="23.28515625" style="1" customWidth="1"/>
    <col min="9233" max="9472" width="9.140625" style="1"/>
    <col min="9473" max="9473" width="7.7109375" style="1" customWidth="1"/>
    <col min="9474" max="9474" width="52.28515625" style="1" customWidth="1"/>
    <col min="9475" max="9475" width="16.7109375" style="1" bestFit="1" customWidth="1"/>
    <col min="9476" max="9476" width="17.42578125" style="1" bestFit="1" customWidth="1"/>
    <col min="9477" max="9477" width="16.28515625" style="1" customWidth="1"/>
    <col min="9478" max="9478" width="16.7109375" style="1" customWidth="1"/>
    <col min="9479" max="9479" width="15.5703125" style="1" customWidth="1"/>
    <col min="9480" max="9480" width="0" style="1" hidden="1" customWidth="1"/>
    <col min="9481" max="9481" width="1.7109375" style="1" customWidth="1"/>
    <col min="9482" max="9482" width="13" style="1" customWidth="1"/>
    <col min="9483" max="9483" width="14.85546875" style="1" customWidth="1"/>
    <col min="9484" max="9484" width="1.5703125" style="1" customWidth="1"/>
    <col min="9485" max="9485" width="16.42578125" style="1" customWidth="1"/>
    <col min="9486" max="9486" width="17" style="1" customWidth="1"/>
    <col min="9487" max="9487" width="16.28515625" style="1" customWidth="1"/>
    <col min="9488" max="9488" width="23.28515625" style="1" customWidth="1"/>
    <col min="9489" max="9728" width="9.140625" style="1"/>
    <col min="9729" max="9729" width="7.7109375" style="1" customWidth="1"/>
    <col min="9730" max="9730" width="52.28515625" style="1" customWidth="1"/>
    <col min="9731" max="9731" width="16.7109375" style="1" bestFit="1" customWidth="1"/>
    <col min="9732" max="9732" width="17.42578125" style="1" bestFit="1" customWidth="1"/>
    <col min="9733" max="9733" width="16.28515625" style="1" customWidth="1"/>
    <col min="9734" max="9734" width="16.7109375" style="1" customWidth="1"/>
    <col min="9735" max="9735" width="15.5703125" style="1" customWidth="1"/>
    <col min="9736" max="9736" width="0" style="1" hidden="1" customWidth="1"/>
    <col min="9737" max="9737" width="1.7109375" style="1" customWidth="1"/>
    <col min="9738" max="9738" width="13" style="1" customWidth="1"/>
    <col min="9739" max="9739" width="14.85546875" style="1" customWidth="1"/>
    <col min="9740" max="9740" width="1.5703125" style="1" customWidth="1"/>
    <col min="9741" max="9741" width="16.42578125" style="1" customWidth="1"/>
    <col min="9742" max="9742" width="17" style="1" customWidth="1"/>
    <col min="9743" max="9743" width="16.28515625" style="1" customWidth="1"/>
    <col min="9744" max="9744" width="23.28515625" style="1" customWidth="1"/>
    <col min="9745" max="9984" width="9.140625" style="1"/>
    <col min="9985" max="9985" width="7.7109375" style="1" customWidth="1"/>
    <col min="9986" max="9986" width="52.28515625" style="1" customWidth="1"/>
    <col min="9987" max="9987" width="16.7109375" style="1" bestFit="1" customWidth="1"/>
    <col min="9988" max="9988" width="17.42578125" style="1" bestFit="1" customWidth="1"/>
    <col min="9989" max="9989" width="16.28515625" style="1" customWidth="1"/>
    <col min="9990" max="9990" width="16.7109375" style="1" customWidth="1"/>
    <col min="9991" max="9991" width="15.5703125" style="1" customWidth="1"/>
    <col min="9992" max="9992" width="0" style="1" hidden="1" customWidth="1"/>
    <col min="9993" max="9993" width="1.7109375" style="1" customWidth="1"/>
    <col min="9994" max="9994" width="13" style="1" customWidth="1"/>
    <col min="9995" max="9995" width="14.85546875" style="1" customWidth="1"/>
    <col min="9996" max="9996" width="1.5703125" style="1" customWidth="1"/>
    <col min="9997" max="9997" width="16.42578125" style="1" customWidth="1"/>
    <col min="9998" max="9998" width="17" style="1" customWidth="1"/>
    <col min="9999" max="9999" width="16.28515625" style="1" customWidth="1"/>
    <col min="10000" max="10000" width="23.28515625" style="1" customWidth="1"/>
    <col min="10001" max="10240" width="9.140625" style="1"/>
    <col min="10241" max="10241" width="7.7109375" style="1" customWidth="1"/>
    <col min="10242" max="10242" width="52.28515625" style="1" customWidth="1"/>
    <col min="10243" max="10243" width="16.7109375" style="1" bestFit="1" customWidth="1"/>
    <col min="10244" max="10244" width="17.42578125" style="1" bestFit="1" customWidth="1"/>
    <col min="10245" max="10245" width="16.28515625" style="1" customWidth="1"/>
    <col min="10246" max="10246" width="16.7109375" style="1" customWidth="1"/>
    <col min="10247" max="10247" width="15.5703125" style="1" customWidth="1"/>
    <col min="10248" max="10248" width="0" style="1" hidden="1" customWidth="1"/>
    <col min="10249" max="10249" width="1.7109375" style="1" customWidth="1"/>
    <col min="10250" max="10250" width="13" style="1" customWidth="1"/>
    <col min="10251" max="10251" width="14.85546875" style="1" customWidth="1"/>
    <col min="10252" max="10252" width="1.5703125" style="1" customWidth="1"/>
    <col min="10253" max="10253" width="16.42578125" style="1" customWidth="1"/>
    <col min="10254" max="10254" width="17" style="1" customWidth="1"/>
    <col min="10255" max="10255" width="16.28515625" style="1" customWidth="1"/>
    <col min="10256" max="10256" width="23.28515625" style="1" customWidth="1"/>
    <col min="10257" max="10496" width="9.140625" style="1"/>
    <col min="10497" max="10497" width="7.7109375" style="1" customWidth="1"/>
    <col min="10498" max="10498" width="52.28515625" style="1" customWidth="1"/>
    <col min="10499" max="10499" width="16.7109375" style="1" bestFit="1" customWidth="1"/>
    <col min="10500" max="10500" width="17.42578125" style="1" bestFit="1" customWidth="1"/>
    <col min="10501" max="10501" width="16.28515625" style="1" customWidth="1"/>
    <col min="10502" max="10502" width="16.7109375" style="1" customWidth="1"/>
    <col min="10503" max="10503" width="15.5703125" style="1" customWidth="1"/>
    <col min="10504" max="10504" width="0" style="1" hidden="1" customWidth="1"/>
    <col min="10505" max="10505" width="1.7109375" style="1" customWidth="1"/>
    <col min="10506" max="10506" width="13" style="1" customWidth="1"/>
    <col min="10507" max="10507" width="14.85546875" style="1" customWidth="1"/>
    <col min="10508" max="10508" width="1.5703125" style="1" customWidth="1"/>
    <col min="10509" max="10509" width="16.42578125" style="1" customWidth="1"/>
    <col min="10510" max="10510" width="17" style="1" customWidth="1"/>
    <col min="10511" max="10511" width="16.28515625" style="1" customWidth="1"/>
    <col min="10512" max="10512" width="23.28515625" style="1" customWidth="1"/>
    <col min="10513" max="10752" width="9.140625" style="1"/>
    <col min="10753" max="10753" width="7.7109375" style="1" customWidth="1"/>
    <col min="10754" max="10754" width="52.28515625" style="1" customWidth="1"/>
    <col min="10755" max="10755" width="16.7109375" style="1" bestFit="1" customWidth="1"/>
    <col min="10756" max="10756" width="17.42578125" style="1" bestFit="1" customWidth="1"/>
    <col min="10757" max="10757" width="16.28515625" style="1" customWidth="1"/>
    <col min="10758" max="10758" width="16.7109375" style="1" customWidth="1"/>
    <col min="10759" max="10759" width="15.5703125" style="1" customWidth="1"/>
    <col min="10760" max="10760" width="0" style="1" hidden="1" customWidth="1"/>
    <col min="10761" max="10761" width="1.7109375" style="1" customWidth="1"/>
    <col min="10762" max="10762" width="13" style="1" customWidth="1"/>
    <col min="10763" max="10763" width="14.85546875" style="1" customWidth="1"/>
    <col min="10764" max="10764" width="1.5703125" style="1" customWidth="1"/>
    <col min="10765" max="10765" width="16.42578125" style="1" customWidth="1"/>
    <col min="10766" max="10766" width="17" style="1" customWidth="1"/>
    <col min="10767" max="10767" width="16.28515625" style="1" customWidth="1"/>
    <col min="10768" max="10768" width="23.28515625" style="1" customWidth="1"/>
    <col min="10769" max="11008" width="9.140625" style="1"/>
    <col min="11009" max="11009" width="7.7109375" style="1" customWidth="1"/>
    <col min="11010" max="11010" width="52.28515625" style="1" customWidth="1"/>
    <col min="11011" max="11011" width="16.7109375" style="1" bestFit="1" customWidth="1"/>
    <col min="11012" max="11012" width="17.42578125" style="1" bestFit="1" customWidth="1"/>
    <col min="11013" max="11013" width="16.28515625" style="1" customWidth="1"/>
    <col min="11014" max="11014" width="16.7109375" style="1" customWidth="1"/>
    <col min="11015" max="11015" width="15.5703125" style="1" customWidth="1"/>
    <col min="11016" max="11016" width="0" style="1" hidden="1" customWidth="1"/>
    <col min="11017" max="11017" width="1.7109375" style="1" customWidth="1"/>
    <col min="11018" max="11018" width="13" style="1" customWidth="1"/>
    <col min="11019" max="11019" width="14.85546875" style="1" customWidth="1"/>
    <col min="11020" max="11020" width="1.5703125" style="1" customWidth="1"/>
    <col min="11021" max="11021" width="16.42578125" style="1" customWidth="1"/>
    <col min="11022" max="11022" width="17" style="1" customWidth="1"/>
    <col min="11023" max="11023" width="16.28515625" style="1" customWidth="1"/>
    <col min="11024" max="11024" width="23.28515625" style="1" customWidth="1"/>
    <col min="11025" max="11264" width="9.140625" style="1"/>
    <col min="11265" max="11265" width="7.7109375" style="1" customWidth="1"/>
    <col min="11266" max="11266" width="52.28515625" style="1" customWidth="1"/>
    <col min="11267" max="11267" width="16.7109375" style="1" bestFit="1" customWidth="1"/>
    <col min="11268" max="11268" width="17.42578125" style="1" bestFit="1" customWidth="1"/>
    <col min="11269" max="11269" width="16.28515625" style="1" customWidth="1"/>
    <col min="11270" max="11270" width="16.7109375" style="1" customWidth="1"/>
    <col min="11271" max="11271" width="15.5703125" style="1" customWidth="1"/>
    <col min="11272" max="11272" width="0" style="1" hidden="1" customWidth="1"/>
    <col min="11273" max="11273" width="1.7109375" style="1" customWidth="1"/>
    <col min="11274" max="11274" width="13" style="1" customWidth="1"/>
    <col min="11275" max="11275" width="14.85546875" style="1" customWidth="1"/>
    <col min="11276" max="11276" width="1.5703125" style="1" customWidth="1"/>
    <col min="11277" max="11277" width="16.42578125" style="1" customWidth="1"/>
    <col min="11278" max="11278" width="17" style="1" customWidth="1"/>
    <col min="11279" max="11279" width="16.28515625" style="1" customWidth="1"/>
    <col min="11280" max="11280" width="23.28515625" style="1" customWidth="1"/>
    <col min="11281" max="11520" width="9.140625" style="1"/>
    <col min="11521" max="11521" width="7.7109375" style="1" customWidth="1"/>
    <col min="11522" max="11522" width="52.28515625" style="1" customWidth="1"/>
    <col min="11523" max="11523" width="16.7109375" style="1" bestFit="1" customWidth="1"/>
    <col min="11524" max="11524" width="17.42578125" style="1" bestFit="1" customWidth="1"/>
    <col min="11525" max="11525" width="16.28515625" style="1" customWidth="1"/>
    <col min="11526" max="11526" width="16.7109375" style="1" customWidth="1"/>
    <col min="11527" max="11527" width="15.5703125" style="1" customWidth="1"/>
    <col min="11528" max="11528" width="0" style="1" hidden="1" customWidth="1"/>
    <col min="11529" max="11529" width="1.7109375" style="1" customWidth="1"/>
    <col min="11530" max="11530" width="13" style="1" customWidth="1"/>
    <col min="11531" max="11531" width="14.85546875" style="1" customWidth="1"/>
    <col min="11532" max="11532" width="1.5703125" style="1" customWidth="1"/>
    <col min="11533" max="11533" width="16.42578125" style="1" customWidth="1"/>
    <col min="11534" max="11534" width="17" style="1" customWidth="1"/>
    <col min="11535" max="11535" width="16.28515625" style="1" customWidth="1"/>
    <col min="11536" max="11536" width="23.28515625" style="1" customWidth="1"/>
    <col min="11537" max="11776" width="9.140625" style="1"/>
    <col min="11777" max="11777" width="7.7109375" style="1" customWidth="1"/>
    <col min="11778" max="11778" width="52.28515625" style="1" customWidth="1"/>
    <col min="11779" max="11779" width="16.7109375" style="1" bestFit="1" customWidth="1"/>
    <col min="11780" max="11780" width="17.42578125" style="1" bestFit="1" customWidth="1"/>
    <col min="11781" max="11781" width="16.28515625" style="1" customWidth="1"/>
    <col min="11782" max="11782" width="16.7109375" style="1" customWidth="1"/>
    <col min="11783" max="11783" width="15.5703125" style="1" customWidth="1"/>
    <col min="11784" max="11784" width="0" style="1" hidden="1" customWidth="1"/>
    <col min="11785" max="11785" width="1.7109375" style="1" customWidth="1"/>
    <col min="11786" max="11786" width="13" style="1" customWidth="1"/>
    <col min="11787" max="11787" width="14.85546875" style="1" customWidth="1"/>
    <col min="11788" max="11788" width="1.5703125" style="1" customWidth="1"/>
    <col min="11789" max="11789" width="16.42578125" style="1" customWidth="1"/>
    <col min="11790" max="11790" width="17" style="1" customWidth="1"/>
    <col min="11791" max="11791" width="16.28515625" style="1" customWidth="1"/>
    <col min="11792" max="11792" width="23.28515625" style="1" customWidth="1"/>
    <col min="11793" max="12032" width="9.140625" style="1"/>
    <col min="12033" max="12033" width="7.7109375" style="1" customWidth="1"/>
    <col min="12034" max="12034" width="52.28515625" style="1" customWidth="1"/>
    <col min="12035" max="12035" width="16.7109375" style="1" bestFit="1" customWidth="1"/>
    <col min="12036" max="12036" width="17.42578125" style="1" bestFit="1" customWidth="1"/>
    <col min="12037" max="12037" width="16.28515625" style="1" customWidth="1"/>
    <col min="12038" max="12038" width="16.7109375" style="1" customWidth="1"/>
    <col min="12039" max="12039" width="15.5703125" style="1" customWidth="1"/>
    <col min="12040" max="12040" width="0" style="1" hidden="1" customWidth="1"/>
    <col min="12041" max="12041" width="1.7109375" style="1" customWidth="1"/>
    <col min="12042" max="12042" width="13" style="1" customWidth="1"/>
    <col min="12043" max="12043" width="14.85546875" style="1" customWidth="1"/>
    <col min="12044" max="12044" width="1.5703125" style="1" customWidth="1"/>
    <col min="12045" max="12045" width="16.42578125" style="1" customWidth="1"/>
    <col min="12046" max="12046" width="17" style="1" customWidth="1"/>
    <col min="12047" max="12047" width="16.28515625" style="1" customWidth="1"/>
    <col min="12048" max="12048" width="23.28515625" style="1" customWidth="1"/>
    <col min="12049" max="12288" width="9.140625" style="1"/>
    <col min="12289" max="12289" width="7.7109375" style="1" customWidth="1"/>
    <col min="12290" max="12290" width="52.28515625" style="1" customWidth="1"/>
    <col min="12291" max="12291" width="16.7109375" style="1" bestFit="1" customWidth="1"/>
    <col min="12292" max="12292" width="17.42578125" style="1" bestFit="1" customWidth="1"/>
    <col min="12293" max="12293" width="16.28515625" style="1" customWidth="1"/>
    <col min="12294" max="12294" width="16.7109375" style="1" customWidth="1"/>
    <col min="12295" max="12295" width="15.5703125" style="1" customWidth="1"/>
    <col min="12296" max="12296" width="0" style="1" hidden="1" customWidth="1"/>
    <col min="12297" max="12297" width="1.7109375" style="1" customWidth="1"/>
    <col min="12298" max="12298" width="13" style="1" customWidth="1"/>
    <col min="12299" max="12299" width="14.85546875" style="1" customWidth="1"/>
    <col min="12300" max="12300" width="1.5703125" style="1" customWidth="1"/>
    <col min="12301" max="12301" width="16.42578125" style="1" customWidth="1"/>
    <col min="12302" max="12302" width="17" style="1" customWidth="1"/>
    <col min="12303" max="12303" width="16.28515625" style="1" customWidth="1"/>
    <col min="12304" max="12304" width="23.28515625" style="1" customWidth="1"/>
    <col min="12305" max="12544" width="9.140625" style="1"/>
    <col min="12545" max="12545" width="7.7109375" style="1" customWidth="1"/>
    <col min="12546" max="12546" width="52.28515625" style="1" customWidth="1"/>
    <col min="12547" max="12547" width="16.7109375" style="1" bestFit="1" customWidth="1"/>
    <col min="12548" max="12548" width="17.42578125" style="1" bestFit="1" customWidth="1"/>
    <col min="12549" max="12549" width="16.28515625" style="1" customWidth="1"/>
    <col min="12550" max="12550" width="16.7109375" style="1" customWidth="1"/>
    <col min="12551" max="12551" width="15.5703125" style="1" customWidth="1"/>
    <col min="12552" max="12552" width="0" style="1" hidden="1" customWidth="1"/>
    <col min="12553" max="12553" width="1.7109375" style="1" customWidth="1"/>
    <col min="12554" max="12554" width="13" style="1" customWidth="1"/>
    <col min="12555" max="12555" width="14.85546875" style="1" customWidth="1"/>
    <col min="12556" max="12556" width="1.5703125" style="1" customWidth="1"/>
    <col min="12557" max="12557" width="16.42578125" style="1" customWidth="1"/>
    <col min="12558" max="12558" width="17" style="1" customWidth="1"/>
    <col min="12559" max="12559" width="16.28515625" style="1" customWidth="1"/>
    <col min="12560" max="12560" width="23.28515625" style="1" customWidth="1"/>
    <col min="12561" max="12800" width="9.140625" style="1"/>
    <col min="12801" max="12801" width="7.7109375" style="1" customWidth="1"/>
    <col min="12802" max="12802" width="52.28515625" style="1" customWidth="1"/>
    <col min="12803" max="12803" width="16.7109375" style="1" bestFit="1" customWidth="1"/>
    <col min="12804" max="12804" width="17.42578125" style="1" bestFit="1" customWidth="1"/>
    <col min="12805" max="12805" width="16.28515625" style="1" customWidth="1"/>
    <col min="12806" max="12806" width="16.7109375" style="1" customWidth="1"/>
    <col min="12807" max="12807" width="15.5703125" style="1" customWidth="1"/>
    <col min="12808" max="12808" width="0" style="1" hidden="1" customWidth="1"/>
    <col min="12809" max="12809" width="1.7109375" style="1" customWidth="1"/>
    <col min="12810" max="12810" width="13" style="1" customWidth="1"/>
    <col min="12811" max="12811" width="14.85546875" style="1" customWidth="1"/>
    <col min="12812" max="12812" width="1.5703125" style="1" customWidth="1"/>
    <col min="12813" max="12813" width="16.42578125" style="1" customWidth="1"/>
    <col min="12814" max="12814" width="17" style="1" customWidth="1"/>
    <col min="12815" max="12815" width="16.28515625" style="1" customWidth="1"/>
    <col min="12816" max="12816" width="23.28515625" style="1" customWidth="1"/>
    <col min="12817" max="13056" width="9.140625" style="1"/>
    <col min="13057" max="13057" width="7.7109375" style="1" customWidth="1"/>
    <col min="13058" max="13058" width="52.28515625" style="1" customWidth="1"/>
    <col min="13059" max="13059" width="16.7109375" style="1" bestFit="1" customWidth="1"/>
    <col min="13060" max="13060" width="17.42578125" style="1" bestFit="1" customWidth="1"/>
    <col min="13061" max="13061" width="16.28515625" style="1" customWidth="1"/>
    <col min="13062" max="13062" width="16.7109375" style="1" customWidth="1"/>
    <col min="13063" max="13063" width="15.5703125" style="1" customWidth="1"/>
    <col min="13064" max="13064" width="0" style="1" hidden="1" customWidth="1"/>
    <col min="13065" max="13065" width="1.7109375" style="1" customWidth="1"/>
    <col min="13066" max="13066" width="13" style="1" customWidth="1"/>
    <col min="13067" max="13067" width="14.85546875" style="1" customWidth="1"/>
    <col min="13068" max="13068" width="1.5703125" style="1" customWidth="1"/>
    <col min="13069" max="13069" width="16.42578125" style="1" customWidth="1"/>
    <col min="13070" max="13070" width="17" style="1" customWidth="1"/>
    <col min="13071" max="13071" width="16.28515625" style="1" customWidth="1"/>
    <col min="13072" max="13072" width="23.28515625" style="1" customWidth="1"/>
    <col min="13073" max="13312" width="9.140625" style="1"/>
    <col min="13313" max="13313" width="7.7109375" style="1" customWidth="1"/>
    <col min="13314" max="13314" width="52.28515625" style="1" customWidth="1"/>
    <col min="13315" max="13315" width="16.7109375" style="1" bestFit="1" customWidth="1"/>
    <col min="13316" max="13316" width="17.42578125" style="1" bestFit="1" customWidth="1"/>
    <col min="13317" max="13317" width="16.28515625" style="1" customWidth="1"/>
    <col min="13318" max="13318" width="16.7109375" style="1" customWidth="1"/>
    <col min="13319" max="13319" width="15.5703125" style="1" customWidth="1"/>
    <col min="13320" max="13320" width="0" style="1" hidden="1" customWidth="1"/>
    <col min="13321" max="13321" width="1.7109375" style="1" customWidth="1"/>
    <col min="13322" max="13322" width="13" style="1" customWidth="1"/>
    <col min="13323" max="13323" width="14.85546875" style="1" customWidth="1"/>
    <col min="13324" max="13324" width="1.5703125" style="1" customWidth="1"/>
    <col min="13325" max="13325" width="16.42578125" style="1" customWidth="1"/>
    <col min="13326" max="13326" width="17" style="1" customWidth="1"/>
    <col min="13327" max="13327" width="16.28515625" style="1" customWidth="1"/>
    <col min="13328" max="13328" width="23.28515625" style="1" customWidth="1"/>
    <col min="13329" max="13568" width="9.140625" style="1"/>
    <col min="13569" max="13569" width="7.7109375" style="1" customWidth="1"/>
    <col min="13570" max="13570" width="52.28515625" style="1" customWidth="1"/>
    <col min="13571" max="13571" width="16.7109375" style="1" bestFit="1" customWidth="1"/>
    <col min="13572" max="13572" width="17.42578125" style="1" bestFit="1" customWidth="1"/>
    <col min="13573" max="13573" width="16.28515625" style="1" customWidth="1"/>
    <col min="13574" max="13574" width="16.7109375" style="1" customWidth="1"/>
    <col min="13575" max="13575" width="15.5703125" style="1" customWidth="1"/>
    <col min="13576" max="13576" width="0" style="1" hidden="1" customWidth="1"/>
    <col min="13577" max="13577" width="1.7109375" style="1" customWidth="1"/>
    <col min="13578" max="13578" width="13" style="1" customWidth="1"/>
    <col min="13579" max="13579" width="14.85546875" style="1" customWidth="1"/>
    <col min="13580" max="13580" width="1.5703125" style="1" customWidth="1"/>
    <col min="13581" max="13581" width="16.42578125" style="1" customWidth="1"/>
    <col min="13582" max="13582" width="17" style="1" customWidth="1"/>
    <col min="13583" max="13583" width="16.28515625" style="1" customWidth="1"/>
    <col min="13584" max="13584" width="23.28515625" style="1" customWidth="1"/>
    <col min="13585" max="13824" width="9.140625" style="1"/>
    <col min="13825" max="13825" width="7.7109375" style="1" customWidth="1"/>
    <col min="13826" max="13826" width="52.28515625" style="1" customWidth="1"/>
    <col min="13827" max="13827" width="16.7109375" style="1" bestFit="1" customWidth="1"/>
    <col min="13828" max="13828" width="17.42578125" style="1" bestFit="1" customWidth="1"/>
    <col min="13829" max="13829" width="16.28515625" style="1" customWidth="1"/>
    <col min="13830" max="13830" width="16.7109375" style="1" customWidth="1"/>
    <col min="13831" max="13831" width="15.5703125" style="1" customWidth="1"/>
    <col min="13832" max="13832" width="0" style="1" hidden="1" customWidth="1"/>
    <col min="13833" max="13833" width="1.7109375" style="1" customWidth="1"/>
    <col min="13834" max="13834" width="13" style="1" customWidth="1"/>
    <col min="13835" max="13835" width="14.85546875" style="1" customWidth="1"/>
    <col min="13836" max="13836" width="1.5703125" style="1" customWidth="1"/>
    <col min="13837" max="13837" width="16.42578125" style="1" customWidth="1"/>
    <col min="13838" max="13838" width="17" style="1" customWidth="1"/>
    <col min="13839" max="13839" width="16.28515625" style="1" customWidth="1"/>
    <col min="13840" max="13840" width="23.28515625" style="1" customWidth="1"/>
    <col min="13841" max="14080" width="9.140625" style="1"/>
    <col min="14081" max="14081" width="7.7109375" style="1" customWidth="1"/>
    <col min="14082" max="14082" width="52.28515625" style="1" customWidth="1"/>
    <col min="14083" max="14083" width="16.7109375" style="1" bestFit="1" customWidth="1"/>
    <col min="14084" max="14084" width="17.42578125" style="1" bestFit="1" customWidth="1"/>
    <col min="14085" max="14085" width="16.28515625" style="1" customWidth="1"/>
    <col min="14086" max="14086" width="16.7109375" style="1" customWidth="1"/>
    <col min="14087" max="14087" width="15.5703125" style="1" customWidth="1"/>
    <col min="14088" max="14088" width="0" style="1" hidden="1" customWidth="1"/>
    <col min="14089" max="14089" width="1.7109375" style="1" customWidth="1"/>
    <col min="14090" max="14090" width="13" style="1" customWidth="1"/>
    <col min="14091" max="14091" width="14.85546875" style="1" customWidth="1"/>
    <col min="14092" max="14092" width="1.5703125" style="1" customWidth="1"/>
    <col min="14093" max="14093" width="16.42578125" style="1" customWidth="1"/>
    <col min="14094" max="14094" width="17" style="1" customWidth="1"/>
    <col min="14095" max="14095" width="16.28515625" style="1" customWidth="1"/>
    <col min="14096" max="14096" width="23.28515625" style="1" customWidth="1"/>
    <col min="14097" max="14336" width="9.140625" style="1"/>
    <col min="14337" max="14337" width="7.7109375" style="1" customWidth="1"/>
    <col min="14338" max="14338" width="52.28515625" style="1" customWidth="1"/>
    <col min="14339" max="14339" width="16.7109375" style="1" bestFit="1" customWidth="1"/>
    <col min="14340" max="14340" width="17.42578125" style="1" bestFit="1" customWidth="1"/>
    <col min="14341" max="14341" width="16.28515625" style="1" customWidth="1"/>
    <col min="14342" max="14342" width="16.7109375" style="1" customWidth="1"/>
    <col min="14343" max="14343" width="15.5703125" style="1" customWidth="1"/>
    <col min="14344" max="14344" width="0" style="1" hidden="1" customWidth="1"/>
    <col min="14345" max="14345" width="1.7109375" style="1" customWidth="1"/>
    <col min="14346" max="14346" width="13" style="1" customWidth="1"/>
    <col min="14347" max="14347" width="14.85546875" style="1" customWidth="1"/>
    <col min="14348" max="14348" width="1.5703125" style="1" customWidth="1"/>
    <col min="14349" max="14349" width="16.42578125" style="1" customWidth="1"/>
    <col min="14350" max="14350" width="17" style="1" customWidth="1"/>
    <col min="14351" max="14351" width="16.28515625" style="1" customWidth="1"/>
    <col min="14352" max="14352" width="23.28515625" style="1" customWidth="1"/>
    <col min="14353" max="14592" width="9.140625" style="1"/>
    <col min="14593" max="14593" width="7.7109375" style="1" customWidth="1"/>
    <col min="14594" max="14594" width="52.28515625" style="1" customWidth="1"/>
    <col min="14595" max="14595" width="16.7109375" style="1" bestFit="1" customWidth="1"/>
    <col min="14596" max="14596" width="17.42578125" style="1" bestFit="1" customWidth="1"/>
    <col min="14597" max="14597" width="16.28515625" style="1" customWidth="1"/>
    <col min="14598" max="14598" width="16.7109375" style="1" customWidth="1"/>
    <col min="14599" max="14599" width="15.5703125" style="1" customWidth="1"/>
    <col min="14600" max="14600" width="0" style="1" hidden="1" customWidth="1"/>
    <col min="14601" max="14601" width="1.7109375" style="1" customWidth="1"/>
    <col min="14602" max="14602" width="13" style="1" customWidth="1"/>
    <col min="14603" max="14603" width="14.85546875" style="1" customWidth="1"/>
    <col min="14604" max="14604" width="1.5703125" style="1" customWidth="1"/>
    <col min="14605" max="14605" width="16.42578125" style="1" customWidth="1"/>
    <col min="14606" max="14606" width="17" style="1" customWidth="1"/>
    <col min="14607" max="14607" width="16.28515625" style="1" customWidth="1"/>
    <col min="14608" max="14608" width="23.28515625" style="1" customWidth="1"/>
    <col min="14609" max="14848" width="9.140625" style="1"/>
    <col min="14849" max="14849" width="7.7109375" style="1" customWidth="1"/>
    <col min="14850" max="14850" width="52.28515625" style="1" customWidth="1"/>
    <col min="14851" max="14851" width="16.7109375" style="1" bestFit="1" customWidth="1"/>
    <col min="14852" max="14852" width="17.42578125" style="1" bestFit="1" customWidth="1"/>
    <col min="14853" max="14853" width="16.28515625" style="1" customWidth="1"/>
    <col min="14854" max="14854" width="16.7109375" style="1" customWidth="1"/>
    <col min="14855" max="14855" width="15.5703125" style="1" customWidth="1"/>
    <col min="14856" max="14856" width="0" style="1" hidden="1" customWidth="1"/>
    <col min="14857" max="14857" width="1.7109375" style="1" customWidth="1"/>
    <col min="14858" max="14858" width="13" style="1" customWidth="1"/>
    <col min="14859" max="14859" width="14.85546875" style="1" customWidth="1"/>
    <col min="14860" max="14860" width="1.5703125" style="1" customWidth="1"/>
    <col min="14861" max="14861" width="16.42578125" style="1" customWidth="1"/>
    <col min="14862" max="14862" width="17" style="1" customWidth="1"/>
    <col min="14863" max="14863" width="16.28515625" style="1" customWidth="1"/>
    <col min="14864" max="14864" width="23.28515625" style="1" customWidth="1"/>
    <col min="14865" max="15104" width="9.140625" style="1"/>
    <col min="15105" max="15105" width="7.7109375" style="1" customWidth="1"/>
    <col min="15106" max="15106" width="52.28515625" style="1" customWidth="1"/>
    <col min="15107" max="15107" width="16.7109375" style="1" bestFit="1" customWidth="1"/>
    <col min="15108" max="15108" width="17.42578125" style="1" bestFit="1" customWidth="1"/>
    <col min="15109" max="15109" width="16.28515625" style="1" customWidth="1"/>
    <col min="15110" max="15110" width="16.7109375" style="1" customWidth="1"/>
    <col min="15111" max="15111" width="15.5703125" style="1" customWidth="1"/>
    <col min="15112" max="15112" width="0" style="1" hidden="1" customWidth="1"/>
    <col min="15113" max="15113" width="1.7109375" style="1" customWidth="1"/>
    <col min="15114" max="15114" width="13" style="1" customWidth="1"/>
    <col min="15115" max="15115" width="14.85546875" style="1" customWidth="1"/>
    <col min="15116" max="15116" width="1.5703125" style="1" customWidth="1"/>
    <col min="15117" max="15117" width="16.42578125" style="1" customWidth="1"/>
    <col min="15118" max="15118" width="17" style="1" customWidth="1"/>
    <col min="15119" max="15119" width="16.28515625" style="1" customWidth="1"/>
    <col min="15120" max="15120" width="23.28515625" style="1" customWidth="1"/>
    <col min="15121" max="15360" width="9.140625" style="1"/>
    <col min="15361" max="15361" width="7.7109375" style="1" customWidth="1"/>
    <col min="15362" max="15362" width="52.28515625" style="1" customWidth="1"/>
    <col min="15363" max="15363" width="16.7109375" style="1" bestFit="1" customWidth="1"/>
    <col min="15364" max="15364" width="17.42578125" style="1" bestFit="1" customWidth="1"/>
    <col min="15365" max="15365" width="16.28515625" style="1" customWidth="1"/>
    <col min="15366" max="15366" width="16.7109375" style="1" customWidth="1"/>
    <col min="15367" max="15367" width="15.5703125" style="1" customWidth="1"/>
    <col min="15368" max="15368" width="0" style="1" hidden="1" customWidth="1"/>
    <col min="15369" max="15369" width="1.7109375" style="1" customWidth="1"/>
    <col min="15370" max="15370" width="13" style="1" customWidth="1"/>
    <col min="15371" max="15371" width="14.85546875" style="1" customWidth="1"/>
    <col min="15372" max="15372" width="1.5703125" style="1" customWidth="1"/>
    <col min="15373" max="15373" width="16.42578125" style="1" customWidth="1"/>
    <col min="15374" max="15374" width="17" style="1" customWidth="1"/>
    <col min="15375" max="15375" width="16.28515625" style="1" customWidth="1"/>
    <col min="15376" max="15376" width="23.28515625" style="1" customWidth="1"/>
    <col min="15377" max="15616" width="9.140625" style="1"/>
    <col min="15617" max="15617" width="7.7109375" style="1" customWidth="1"/>
    <col min="15618" max="15618" width="52.28515625" style="1" customWidth="1"/>
    <col min="15619" max="15619" width="16.7109375" style="1" bestFit="1" customWidth="1"/>
    <col min="15620" max="15620" width="17.42578125" style="1" bestFit="1" customWidth="1"/>
    <col min="15621" max="15621" width="16.28515625" style="1" customWidth="1"/>
    <col min="15622" max="15622" width="16.7109375" style="1" customWidth="1"/>
    <col min="15623" max="15623" width="15.5703125" style="1" customWidth="1"/>
    <col min="15624" max="15624" width="0" style="1" hidden="1" customWidth="1"/>
    <col min="15625" max="15625" width="1.7109375" style="1" customWidth="1"/>
    <col min="15626" max="15626" width="13" style="1" customWidth="1"/>
    <col min="15627" max="15627" width="14.85546875" style="1" customWidth="1"/>
    <col min="15628" max="15628" width="1.5703125" style="1" customWidth="1"/>
    <col min="15629" max="15629" width="16.42578125" style="1" customWidth="1"/>
    <col min="15630" max="15630" width="17" style="1" customWidth="1"/>
    <col min="15631" max="15631" width="16.28515625" style="1" customWidth="1"/>
    <col min="15632" max="15632" width="23.28515625" style="1" customWidth="1"/>
    <col min="15633" max="15872" width="9.140625" style="1"/>
    <col min="15873" max="15873" width="7.7109375" style="1" customWidth="1"/>
    <col min="15874" max="15874" width="52.28515625" style="1" customWidth="1"/>
    <col min="15875" max="15875" width="16.7109375" style="1" bestFit="1" customWidth="1"/>
    <col min="15876" max="15876" width="17.42578125" style="1" bestFit="1" customWidth="1"/>
    <col min="15877" max="15877" width="16.28515625" style="1" customWidth="1"/>
    <col min="15878" max="15878" width="16.7109375" style="1" customWidth="1"/>
    <col min="15879" max="15879" width="15.5703125" style="1" customWidth="1"/>
    <col min="15880" max="15880" width="0" style="1" hidden="1" customWidth="1"/>
    <col min="15881" max="15881" width="1.7109375" style="1" customWidth="1"/>
    <col min="15882" max="15882" width="13" style="1" customWidth="1"/>
    <col min="15883" max="15883" width="14.85546875" style="1" customWidth="1"/>
    <col min="15884" max="15884" width="1.5703125" style="1" customWidth="1"/>
    <col min="15885" max="15885" width="16.42578125" style="1" customWidth="1"/>
    <col min="15886" max="15886" width="17" style="1" customWidth="1"/>
    <col min="15887" max="15887" width="16.28515625" style="1" customWidth="1"/>
    <col min="15888" max="15888" width="23.28515625" style="1" customWidth="1"/>
    <col min="15889" max="16128" width="9.140625" style="1"/>
    <col min="16129" max="16129" width="7.7109375" style="1" customWidth="1"/>
    <col min="16130" max="16130" width="52.28515625" style="1" customWidth="1"/>
    <col min="16131" max="16131" width="16.7109375" style="1" bestFit="1" customWidth="1"/>
    <col min="16132" max="16132" width="17.42578125" style="1" bestFit="1" customWidth="1"/>
    <col min="16133" max="16133" width="16.28515625" style="1" customWidth="1"/>
    <col min="16134" max="16134" width="16.7109375" style="1" customWidth="1"/>
    <col min="16135" max="16135" width="15.5703125" style="1" customWidth="1"/>
    <col min="16136" max="16136" width="0" style="1" hidden="1" customWidth="1"/>
    <col min="16137" max="16137" width="1.7109375" style="1" customWidth="1"/>
    <col min="16138" max="16138" width="13" style="1" customWidth="1"/>
    <col min="16139" max="16139" width="14.85546875" style="1" customWidth="1"/>
    <col min="16140" max="16140" width="1.5703125" style="1" customWidth="1"/>
    <col min="16141" max="16141" width="16.42578125" style="1" customWidth="1"/>
    <col min="16142" max="16142" width="17" style="1" customWidth="1"/>
    <col min="16143" max="16143" width="16.28515625" style="1" customWidth="1"/>
    <col min="16144" max="16144" width="23.28515625" style="1" customWidth="1"/>
    <col min="16145" max="16384" width="9.140625" style="1"/>
  </cols>
  <sheetData>
    <row r="1" spans="1:16" ht="21.75" customHeight="1">
      <c r="B1" s="232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</row>
    <row r="2" spans="1:16" ht="26.25">
      <c r="B2" s="431"/>
      <c r="C2" s="451"/>
      <c r="D2" s="451"/>
      <c r="E2" s="451"/>
      <c r="F2" s="451"/>
      <c r="G2" s="451"/>
      <c r="H2" s="432"/>
      <c r="I2" s="432"/>
      <c r="J2" s="432"/>
      <c r="K2" s="447"/>
      <c r="L2" s="447"/>
      <c r="M2" s="447"/>
      <c r="N2" s="447"/>
    </row>
    <row r="3" spans="1:16" ht="34.5" thickBot="1">
      <c r="B3" s="433" t="s">
        <v>130</v>
      </c>
      <c r="C3" s="514" t="s">
        <v>134</v>
      </c>
      <c r="D3" s="514"/>
      <c r="E3" s="514"/>
      <c r="F3" s="514"/>
      <c r="G3" s="514"/>
      <c r="H3" s="428"/>
      <c r="I3" s="428"/>
      <c r="J3" s="428"/>
      <c r="K3" s="434"/>
      <c r="L3" s="434"/>
      <c r="M3" s="515">
        <v>2</v>
      </c>
      <c r="N3" s="515"/>
    </row>
    <row r="4" spans="1:16" ht="26.25" customHeight="1">
      <c r="B4" s="268"/>
      <c r="C4" s="448" t="s">
        <v>209</v>
      </c>
      <c r="D4" s="448"/>
      <c r="E4" s="448"/>
      <c r="F4" s="269" t="s">
        <v>126</v>
      </c>
      <c r="G4" s="269" t="s">
        <v>93</v>
      </c>
      <c r="H4" s="270"/>
      <c r="I4" s="271"/>
      <c r="J4" s="272"/>
      <c r="K4" s="272"/>
      <c r="L4" s="272"/>
      <c r="M4" s="272"/>
      <c r="N4" s="272"/>
    </row>
    <row r="5" spans="1:16" ht="27.95" customHeight="1">
      <c r="B5" s="273"/>
      <c r="C5" s="449"/>
      <c r="D5" s="449"/>
      <c r="E5" s="449"/>
      <c r="F5" s="407" t="s">
        <v>94</v>
      </c>
      <c r="G5" s="407" t="s">
        <v>179</v>
      </c>
      <c r="H5" s="274"/>
      <c r="I5" s="275"/>
      <c r="J5" s="450" t="s">
        <v>56</v>
      </c>
      <c r="K5" s="450"/>
      <c r="L5" s="276"/>
      <c r="M5" s="450" t="s">
        <v>57</v>
      </c>
      <c r="N5" s="450"/>
    </row>
    <row r="6" spans="1:16" ht="30">
      <c r="B6" s="277"/>
      <c r="C6" s="278">
        <v>1400</v>
      </c>
      <c r="D6" s="278">
        <v>1401</v>
      </c>
      <c r="E6" s="278">
        <v>1402</v>
      </c>
      <c r="F6" s="279">
        <v>1402</v>
      </c>
      <c r="G6" s="279">
        <v>1402</v>
      </c>
      <c r="H6" s="279"/>
      <c r="I6" s="280"/>
      <c r="J6" s="278">
        <v>1401</v>
      </c>
      <c r="K6" s="278">
        <v>1402</v>
      </c>
      <c r="L6" s="279"/>
      <c r="M6" s="278">
        <v>1401</v>
      </c>
      <c r="N6" s="278">
        <v>1402</v>
      </c>
    </row>
    <row r="7" spans="1:16" s="13" customFormat="1" ht="29.25" customHeight="1">
      <c r="A7" s="234"/>
      <c r="B7" s="281" t="s">
        <v>63</v>
      </c>
      <c r="C7" s="282">
        <v>50.774710432509998</v>
      </c>
      <c r="D7" s="282">
        <v>85.703264912832978</v>
      </c>
      <c r="E7" s="282">
        <v>109.95410759799798</v>
      </c>
      <c r="F7" s="282">
        <v>2936.5643169999998</v>
      </c>
      <c r="G7" s="282">
        <v>249.4068324027397</v>
      </c>
      <c r="H7" s="283">
        <v>69.302679776060828</v>
      </c>
      <c r="I7" s="282"/>
      <c r="J7" s="282">
        <v>28.14889606422966</v>
      </c>
      <c r="K7" s="282">
        <v>23.242948694093997</v>
      </c>
      <c r="L7" s="282"/>
      <c r="M7" s="282">
        <v>68.791243086950118</v>
      </c>
      <c r="N7" s="282">
        <v>28.296288023367623</v>
      </c>
      <c r="O7" s="235"/>
      <c r="P7" s="264"/>
    </row>
    <row r="8" spans="1:16" s="238" customFormat="1" ht="29.25" customHeight="1">
      <c r="A8" s="236"/>
      <c r="B8" s="267" t="s">
        <v>29</v>
      </c>
      <c r="C8" s="284">
        <v>0.50152420350000004</v>
      </c>
      <c r="D8" s="284">
        <v>1.5635169401669999</v>
      </c>
      <c r="E8" s="284">
        <v>0.90234732445700006</v>
      </c>
      <c r="F8" s="284">
        <v>142.891119</v>
      </c>
      <c r="G8" s="284">
        <v>12.135958052054795</v>
      </c>
      <c r="H8" s="285">
        <v>74.374043712061351</v>
      </c>
      <c r="I8" s="286"/>
      <c r="J8" s="284">
        <v>0.51353091259926009</v>
      </c>
      <c r="K8" s="284">
        <v>0.190745148360323</v>
      </c>
      <c r="L8" s="286"/>
      <c r="M8" s="284">
        <v>211.75303789042357</v>
      </c>
      <c r="N8" s="284">
        <v>-42.287333045421306</v>
      </c>
      <c r="O8" s="235"/>
      <c r="P8" s="264"/>
    </row>
    <row r="9" spans="1:16" s="238" customFormat="1" ht="29.25" customHeight="1">
      <c r="A9" s="236"/>
      <c r="B9" s="267" t="s">
        <v>135</v>
      </c>
      <c r="C9" s="284">
        <v>0.238090317686</v>
      </c>
      <c r="D9" s="284">
        <v>5.1519263022319999</v>
      </c>
      <c r="E9" s="284">
        <v>3.664462268486</v>
      </c>
      <c r="F9" s="284">
        <v>204.70086699999999</v>
      </c>
      <c r="G9" s="284">
        <v>17.385553087671234</v>
      </c>
      <c r="H9" s="285">
        <v>111.17848939011002</v>
      </c>
      <c r="I9" s="286"/>
      <c r="J9" s="284">
        <v>1.6921296774352474</v>
      </c>
      <c r="K9" s="284">
        <v>0.77462234343498249</v>
      </c>
      <c r="L9" s="286"/>
      <c r="M9" s="284" t="s">
        <v>205</v>
      </c>
      <c r="N9" s="284">
        <v>-28.871997510942208</v>
      </c>
      <c r="O9" s="235"/>
      <c r="P9" s="264"/>
    </row>
    <row r="10" spans="1:16" s="238" customFormat="1" ht="29.25" customHeight="1">
      <c r="A10" s="236"/>
      <c r="B10" s="267" t="s">
        <v>37</v>
      </c>
      <c r="C10" s="284">
        <v>50.000472101737003</v>
      </c>
      <c r="D10" s="284">
        <v>78.871323752375005</v>
      </c>
      <c r="E10" s="284">
        <v>105.28065072704899</v>
      </c>
      <c r="F10" s="284">
        <v>2555.492475</v>
      </c>
      <c r="G10" s="284">
        <v>217.04182664383563</v>
      </c>
      <c r="H10" s="285">
        <v>59.139753385465376</v>
      </c>
      <c r="I10" s="286"/>
      <c r="J10" s="284">
        <v>25.904972196938726</v>
      </c>
      <c r="K10" s="284">
        <v>22.255037276790056</v>
      </c>
      <c r="L10" s="286"/>
      <c r="M10" s="284">
        <v>57.741158107255217</v>
      </c>
      <c r="N10" s="284">
        <v>33.484067108584242</v>
      </c>
      <c r="O10" s="235"/>
      <c r="P10" s="264"/>
    </row>
    <row r="11" spans="1:16" s="238" customFormat="1" ht="29.25" customHeight="1">
      <c r="A11" s="236"/>
      <c r="B11" s="267" t="s">
        <v>211</v>
      </c>
      <c r="C11" s="284" t="s">
        <v>215</v>
      </c>
      <c r="D11" s="284">
        <v>0.1164979180589915</v>
      </c>
      <c r="E11" s="284">
        <v>0.10664727800599021</v>
      </c>
      <c r="F11" s="284">
        <v>33.479855999999813</v>
      </c>
      <c r="G11" s="284">
        <v>2.8434946191780663</v>
      </c>
      <c r="H11" s="286" t="e">
        <v>#DIV/0!</v>
      </c>
      <c r="I11" s="286">
        <v>0</v>
      </c>
      <c r="J11" s="414" t="s">
        <v>215</v>
      </c>
      <c r="K11" s="414" t="s">
        <v>215</v>
      </c>
      <c r="L11" s="286"/>
      <c r="M11" s="284">
        <v>236.46764884801212</v>
      </c>
      <c r="N11" s="284">
        <v>-8.4556361324956839</v>
      </c>
      <c r="O11" s="235"/>
      <c r="P11" s="264"/>
    </row>
    <row r="12" spans="1:16" s="13" customFormat="1" ht="29.25" customHeight="1">
      <c r="A12" s="234"/>
      <c r="B12" s="287" t="s">
        <v>64</v>
      </c>
      <c r="C12" s="288">
        <v>42.775772243431</v>
      </c>
      <c r="D12" s="288">
        <v>78.188201251785003</v>
      </c>
      <c r="E12" s="288">
        <v>66.91761179554301</v>
      </c>
      <c r="F12" s="288">
        <v>1140.116585</v>
      </c>
      <c r="G12" s="288">
        <v>96.831819547945202</v>
      </c>
      <c r="H12" s="286" t="e">
        <v>#DIV/0!</v>
      </c>
      <c r="I12" s="286">
        <v>0</v>
      </c>
      <c r="J12" s="288">
        <v>25.68060333202089</v>
      </c>
      <c r="K12" s="288">
        <v>14.145561740918765</v>
      </c>
      <c r="L12" s="289"/>
      <c r="M12" s="288">
        <v>82.786182811210892</v>
      </c>
      <c r="N12" s="288">
        <v>-14.414693362682627</v>
      </c>
      <c r="O12" s="235"/>
      <c r="P12" s="264"/>
    </row>
    <row r="13" spans="1:16" s="238" customFormat="1" ht="29.25" customHeight="1">
      <c r="A13" s="236"/>
      <c r="B13" s="267" t="s">
        <v>38</v>
      </c>
      <c r="C13" s="284">
        <v>9.8608584420229999</v>
      </c>
      <c r="D13" s="284">
        <v>8.8818075478810012</v>
      </c>
      <c r="E13" s="284">
        <v>15.036758533442001</v>
      </c>
      <c r="F13" s="284">
        <v>276.73090399999995</v>
      </c>
      <c r="G13" s="284">
        <v>23.503172668493146</v>
      </c>
      <c r="H13" s="286" t="e">
        <v>#DIV/0!</v>
      </c>
      <c r="I13" s="286">
        <v>0</v>
      </c>
      <c r="J13" s="284">
        <v>2.9171943190504583</v>
      </c>
      <c r="K13" s="284">
        <v>3.1785861824832464</v>
      </c>
      <c r="L13" s="286"/>
      <c r="M13" s="284">
        <v>-9.9286578333756381</v>
      </c>
      <c r="N13" s="284">
        <v>69.298405221912645</v>
      </c>
      <c r="O13" s="235"/>
      <c r="P13" s="264"/>
    </row>
    <row r="14" spans="1:16" s="238" customFormat="1" ht="29.25" customHeight="1">
      <c r="A14" s="239"/>
      <c r="B14" s="267" t="s">
        <v>39</v>
      </c>
      <c r="C14" s="284">
        <v>10.370370473876001</v>
      </c>
      <c r="D14" s="284">
        <v>13.123872357693001</v>
      </c>
      <c r="E14" s="284">
        <v>36.136639124490003</v>
      </c>
      <c r="F14" s="284">
        <v>353.54917899999998</v>
      </c>
      <c r="G14" s="284">
        <v>30.02746451780822</v>
      </c>
      <c r="H14" s="286" t="e">
        <v>#DIV/0!</v>
      </c>
      <c r="I14" s="286">
        <v>0</v>
      </c>
      <c r="J14" s="284">
        <v>4.3104836126447337</v>
      </c>
      <c r="K14" s="284">
        <v>7.6388419450262006</v>
      </c>
      <c r="L14" s="286"/>
      <c r="M14" s="284">
        <v>26.551625043226238</v>
      </c>
      <c r="N14" s="284">
        <v>175.35043118052954</v>
      </c>
      <c r="O14" s="235"/>
      <c r="P14" s="264"/>
    </row>
    <row r="15" spans="1:16" s="238" customFormat="1" ht="29.25" customHeight="1">
      <c r="A15" s="236"/>
      <c r="B15" s="267" t="s">
        <v>40</v>
      </c>
      <c r="C15" s="284">
        <v>20.654862669464002</v>
      </c>
      <c r="D15" s="284">
        <v>57.957993111645003</v>
      </c>
      <c r="E15" s="284">
        <v>12.633234129805</v>
      </c>
      <c r="F15" s="284">
        <v>408.792801</v>
      </c>
      <c r="G15" s="284">
        <v>34.719388578082196</v>
      </c>
      <c r="H15" s="286" t="e">
        <v>#DIV/0!</v>
      </c>
      <c r="I15" s="286">
        <v>0</v>
      </c>
      <c r="J15" s="284">
        <v>19.036072031215518</v>
      </c>
      <c r="K15" s="284">
        <v>2.670510626061243</v>
      </c>
      <c r="L15" s="286"/>
      <c r="M15" s="284">
        <v>180.6021712133176</v>
      </c>
      <c r="N15" s="284">
        <v>-78.202775059050978</v>
      </c>
      <c r="O15" s="235"/>
      <c r="P15" s="264"/>
    </row>
    <row r="16" spans="1:16" s="238" customFormat="1" ht="29.25" customHeight="1">
      <c r="A16" s="236"/>
      <c r="B16" s="267" t="s">
        <v>41</v>
      </c>
      <c r="C16" s="284">
        <v>0.496291375014</v>
      </c>
      <c r="D16" s="284">
        <v>0.80192910802299999</v>
      </c>
      <c r="E16" s="284">
        <v>2.6814227466010001</v>
      </c>
      <c r="F16" s="284">
        <v>90.224118000000004</v>
      </c>
      <c r="G16" s="284">
        <v>7.6628702958904107</v>
      </c>
      <c r="H16" s="286" t="e">
        <v>#DIV/0!</v>
      </c>
      <c r="I16" s="286">
        <v>0</v>
      </c>
      <c r="J16" s="284">
        <v>0.26339042200526186</v>
      </c>
      <c r="K16" s="284">
        <v>0.56681985500974985</v>
      </c>
      <c r="L16" s="286"/>
      <c r="M16" s="284">
        <v>61.584332993975181</v>
      </c>
      <c r="N16" s="284">
        <v>234.37154478798328</v>
      </c>
      <c r="O16" s="235"/>
      <c r="P16" s="264"/>
    </row>
    <row r="17" spans="1:16" s="238" customFormat="1" ht="29.25" customHeight="1">
      <c r="A17" s="236"/>
      <c r="B17" s="267" t="s">
        <v>42</v>
      </c>
      <c r="C17" s="284">
        <v>1.393389283054</v>
      </c>
      <c r="D17" s="284">
        <v>-2.5774008734570004</v>
      </c>
      <c r="E17" s="284">
        <v>0.42955726120499998</v>
      </c>
      <c r="F17" s="284">
        <v>8.8195829999999997</v>
      </c>
      <c r="G17" s="284">
        <v>0.74906047397260267</v>
      </c>
      <c r="H17" s="286" t="e">
        <v>#DIV/0!</v>
      </c>
      <c r="I17" s="286">
        <v>0</v>
      </c>
      <c r="J17" s="284">
        <v>-0.84653705289507897</v>
      </c>
      <c r="K17" s="284">
        <v>9.0803132338324197E-2</v>
      </c>
      <c r="L17" s="286"/>
      <c r="M17" s="284">
        <v>-284.97349626573202</v>
      </c>
      <c r="N17" s="284">
        <v>-116.66629609808606</v>
      </c>
      <c r="O17" s="235"/>
      <c r="P17" s="264"/>
    </row>
    <row r="18" spans="1:16" s="238" customFormat="1" ht="29.25" customHeight="1">
      <c r="A18" s="236"/>
      <c r="B18" s="267" t="s">
        <v>163</v>
      </c>
      <c r="C18" s="284">
        <v>0</v>
      </c>
      <c r="D18" s="284">
        <v>0</v>
      </c>
      <c r="E18" s="284">
        <v>0</v>
      </c>
      <c r="F18" s="284">
        <v>2</v>
      </c>
      <c r="G18" s="284">
        <v>0.16986301369863013</v>
      </c>
      <c r="H18" s="284" t="e">
        <v>#DIV/0!</v>
      </c>
      <c r="I18" s="284">
        <v>0</v>
      </c>
      <c r="J18" s="284">
        <v>0</v>
      </c>
      <c r="K18" s="284">
        <v>0</v>
      </c>
      <c r="L18" s="286"/>
      <c r="M18" s="319" t="s">
        <v>90</v>
      </c>
      <c r="N18" s="319" t="s">
        <v>90</v>
      </c>
      <c r="O18" s="235"/>
      <c r="P18" s="264"/>
    </row>
    <row r="19" spans="1:16" s="13" customFormat="1" ht="29.25" customHeight="1">
      <c r="A19" s="234"/>
      <c r="B19" s="287" t="s">
        <v>50</v>
      </c>
      <c r="C19" s="288">
        <v>6.2575862588720002</v>
      </c>
      <c r="D19" s="288">
        <v>8.7008597654829991</v>
      </c>
      <c r="E19" s="288">
        <v>17.060441656952001</v>
      </c>
      <c r="F19" s="288">
        <v>372.90447600000005</v>
      </c>
      <c r="G19" s="288">
        <v>31.671339057534247</v>
      </c>
      <c r="H19" s="286" t="e">
        <v>#DIV/0!</v>
      </c>
      <c r="I19" s="286">
        <v>0</v>
      </c>
      <c r="J19" s="288">
        <v>2.8577627405107759</v>
      </c>
      <c r="K19" s="288">
        <v>3.6063679547187686</v>
      </c>
      <c r="L19" s="289"/>
      <c r="M19" s="288">
        <v>39.044983249682389</v>
      </c>
      <c r="N19" s="288">
        <v>96.077653436412419</v>
      </c>
      <c r="O19" s="235"/>
      <c r="P19" s="264"/>
    </row>
    <row r="20" spans="1:16" s="238" customFormat="1" ht="29.25" customHeight="1">
      <c r="A20" s="236"/>
      <c r="B20" s="267" t="s">
        <v>65</v>
      </c>
      <c r="C20" s="284">
        <v>0.36263222520400001</v>
      </c>
      <c r="D20" s="284">
        <v>0.55953843522800006</v>
      </c>
      <c r="E20" s="284">
        <v>1.0282934062290001</v>
      </c>
      <c r="F20" s="284">
        <v>32.355257000000002</v>
      </c>
      <c r="G20" s="284">
        <v>2.7479807315068494</v>
      </c>
      <c r="H20" s="285">
        <v>77.189137713202101</v>
      </c>
      <c r="I20" s="286"/>
      <c r="J20" s="284">
        <v>0.18377817079890796</v>
      </c>
      <c r="K20" s="284">
        <v>0.21736860409834277</v>
      </c>
      <c r="L20" s="286"/>
      <c r="M20" s="284">
        <v>54.299148376355646</v>
      </c>
      <c r="N20" s="284">
        <v>83.775294329868927</v>
      </c>
      <c r="O20" s="235"/>
      <c r="P20" s="264"/>
    </row>
    <row r="21" spans="1:16" s="238" customFormat="1" ht="29.25" customHeight="1">
      <c r="A21" s="236"/>
      <c r="B21" s="267" t="s">
        <v>127</v>
      </c>
      <c r="C21" s="284">
        <v>0.44095428565299999</v>
      </c>
      <c r="D21" s="284">
        <v>0.57391812507600004</v>
      </c>
      <c r="E21" s="284">
        <v>1.5262079944610001</v>
      </c>
      <c r="F21" s="284">
        <v>38.204663999999994</v>
      </c>
      <c r="G21" s="284">
        <v>3.2447796821917807</v>
      </c>
      <c r="H21" s="285">
        <v>76.333126893794272</v>
      </c>
      <c r="I21" s="286"/>
      <c r="J21" s="284">
        <v>0.18850112266519795</v>
      </c>
      <c r="K21" s="284">
        <v>0.3226216363054637</v>
      </c>
      <c r="L21" s="286"/>
      <c r="M21" s="284">
        <v>30.153656229034397</v>
      </c>
      <c r="N21" s="284">
        <v>165.92782624854283</v>
      </c>
      <c r="O21" s="235"/>
      <c r="P21" s="264"/>
    </row>
    <row r="22" spans="1:16" s="238" customFormat="1" ht="29.25" customHeight="1">
      <c r="A22" s="236"/>
      <c r="B22" s="267" t="s">
        <v>66</v>
      </c>
      <c r="C22" s="284">
        <v>4.0516958616779997</v>
      </c>
      <c r="D22" s="284">
        <v>4.8095995201770005</v>
      </c>
      <c r="E22" s="284">
        <v>8.6536968498039997</v>
      </c>
      <c r="F22" s="284">
        <v>90.695009999999996</v>
      </c>
      <c r="G22" s="284">
        <v>7.7028638630136985</v>
      </c>
      <c r="H22" s="285">
        <v>117.18446226760433</v>
      </c>
      <c r="I22" s="286"/>
      <c r="J22" s="284">
        <v>1.5796938091183395</v>
      </c>
      <c r="K22" s="284">
        <v>1.8292852926387579</v>
      </c>
      <c r="L22" s="286"/>
      <c r="M22" s="284">
        <v>18.705837860819031</v>
      </c>
      <c r="N22" s="284">
        <v>79.925517987525296</v>
      </c>
      <c r="O22" s="235"/>
      <c r="P22" s="264"/>
    </row>
    <row r="23" spans="1:16" s="238" customFormat="1" ht="29.25" customHeight="1">
      <c r="A23" s="236"/>
      <c r="B23" s="267" t="s">
        <v>43</v>
      </c>
      <c r="C23" s="284">
        <v>1.1640839288459999</v>
      </c>
      <c r="D23" s="284">
        <v>1.033514760027</v>
      </c>
      <c r="E23" s="284">
        <v>3.1065251812470001</v>
      </c>
      <c r="F23" s="284">
        <v>77.451447000000002</v>
      </c>
      <c r="G23" s="284">
        <v>6.5780681013698636</v>
      </c>
      <c r="H23" s="285">
        <v>94.691536952539067</v>
      </c>
      <c r="I23" s="286"/>
      <c r="J23" s="284">
        <v>0.33945380716168122</v>
      </c>
      <c r="K23" s="284">
        <v>0.65668129169509781</v>
      </c>
      <c r="L23" s="286"/>
      <c r="M23" s="284">
        <v>-11.216473793984761</v>
      </c>
      <c r="N23" s="284">
        <v>200.57869528305952</v>
      </c>
      <c r="O23" s="235"/>
      <c r="P23" s="264"/>
    </row>
    <row r="24" spans="1:16" s="238" customFormat="1" ht="29.25" customHeight="1">
      <c r="A24" s="236"/>
      <c r="B24" s="267" t="s">
        <v>30</v>
      </c>
      <c r="C24" s="284">
        <v>0.23738132969099998</v>
      </c>
      <c r="D24" s="284">
        <v>1.683486533298</v>
      </c>
      <c r="E24" s="284">
        <v>1.676662393515</v>
      </c>
      <c r="F24" s="284">
        <v>36.363472000000002</v>
      </c>
      <c r="G24" s="284">
        <v>3.0884044712328769</v>
      </c>
      <c r="H24" s="285">
        <v>105.14530283382007</v>
      </c>
      <c r="I24" s="286"/>
      <c r="J24" s="284">
        <v>0.55293444770783662</v>
      </c>
      <c r="K24" s="284">
        <v>0.35442584948500416</v>
      </c>
      <c r="L24" s="286"/>
      <c r="M24" s="284" t="s">
        <v>205</v>
      </c>
      <c r="N24" s="284">
        <v>-0.40535755101238635</v>
      </c>
      <c r="O24" s="235"/>
      <c r="P24" s="264"/>
    </row>
    <row r="25" spans="1:16" s="238" customFormat="1" ht="29.25" customHeight="1">
      <c r="A25" s="236"/>
      <c r="B25" s="267" t="s">
        <v>45</v>
      </c>
      <c r="C25" s="414" t="s">
        <v>215</v>
      </c>
      <c r="D25" s="414" t="s">
        <v>215</v>
      </c>
      <c r="E25" s="284">
        <v>1.0690558316959999</v>
      </c>
      <c r="F25" s="284">
        <v>97.834626</v>
      </c>
      <c r="G25" s="284">
        <v>8.3092422082191781</v>
      </c>
      <c r="H25" s="285">
        <v>20.126717768387099</v>
      </c>
      <c r="I25" s="286"/>
      <c r="J25" s="284" t="s">
        <v>215</v>
      </c>
      <c r="K25" s="284">
        <v>0.22598528049610164</v>
      </c>
      <c r="L25" s="286"/>
      <c r="M25" s="284" t="s">
        <v>205</v>
      </c>
      <c r="N25" s="284" t="s">
        <v>205</v>
      </c>
      <c r="O25" s="235"/>
      <c r="P25" s="264"/>
    </row>
    <row r="26" spans="1:16" s="13" customFormat="1" ht="35.25" customHeight="1">
      <c r="A26" s="240"/>
      <c r="B26" s="290" t="s">
        <v>35</v>
      </c>
      <c r="C26" s="291">
        <v>99.808068934813008</v>
      </c>
      <c r="D26" s="291">
        <v>172.59232593010097</v>
      </c>
      <c r="E26" s="291">
        <v>193.93216105049299</v>
      </c>
      <c r="F26" s="291">
        <v>4449.5853779999998</v>
      </c>
      <c r="G26" s="291">
        <v>377.90999100821921</v>
      </c>
      <c r="H26" s="415" t="e">
        <v>#DIV/0!</v>
      </c>
      <c r="I26" s="415">
        <v>0</v>
      </c>
      <c r="J26" s="291">
        <v>56.687262136761326</v>
      </c>
      <c r="K26" s="291">
        <v>40.994878389731532</v>
      </c>
      <c r="L26" s="416">
        <v>49.74643211825844</v>
      </c>
      <c r="M26" s="291">
        <v>72.92422122987378</v>
      </c>
      <c r="N26" s="291">
        <v>12.364301254642427</v>
      </c>
      <c r="O26" s="235"/>
      <c r="P26" s="264"/>
    </row>
    <row r="27" spans="1:16" s="238" customFormat="1" ht="29.25" customHeight="1">
      <c r="A27" s="236"/>
      <c r="B27" s="287" t="s">
        <v>51</v>
      </c>
      <c r="C27" s="288">
        <v>8.9919317372769996</v>
      </c>
      <c r="D27" s="288">
        <v>11.463418931928999</v>
      </c>
      <c r="E27" s="288">
        <v>36.019295165697002</v>
      </c>
      <c r="F27" s="288">
        <v>1454.93</v>
      </c>
      <c r="G27" s="288">
        <v>123.56939726027399</v>
      </c>
      <c r="H27" s="422">
        <v>34.313908871901354</v>
      </c>
      <c r="I27" s="289"/>
      <c r="J27" s="288">
        <v>3.7651142973816198</v>
      </c>
      <c r="K27" s="288">
        <v>7.614036872497584</v>
      </c>
      <c r="L27" s="289"/>
      <c r="M27" s="288">
        <v>27.4856089532596</v>
      </c>
      <c r="N27" s="288">
        <v>214.21075492035499</v>
      </c>
      <c r="O27" s="235"/>
      <c r="P27" s="264"/>
    </row>
    <row r="28" spans="1:16" s="238" customFormat="1" ht="29.25" customHeight="1">
      <c r="A28" s="236"/>
      <c r="B28" s="267" t="s">
        <v>105</v>
      </c>
      <c r="C28" s="284">
        <v>8.9305726811219994</v>
      </c>
      <c r="D28" s="284">
        <v>11.451745691166</v>
      </c>
      <c r="E28" s="284">
        <v>35.844068529663005</v>
      </c>
      <c r="F28" s="284">
        <v>911.43</v>
      </c>
      <c r="G28" s="284">
        <v>77.409123287671235</v>
      </c>
      <c r="H28" s="285">
        <v>3.8163586945961692</v>
      </c>
      <c r="I28" s="286"/>
      <c r="J28" s="284">
        <v>3.761280267939398</v>
      </c>
      <c r="K28" s="284">
        <v>7.5769961124918979</v>
      </c>
      <c r="L28" s="286"/>
      <c r="M28" s="284">
        <v>28.230810050663536</v>
      </c>
      <c r="N28" s="284">
        <v>213.00091266708364</v>
      </c>
      <c r="O28" s="235"/>
      <c r="P28" s="264"/>
    </row>
    <row r="29" spans="1:16" s="238" customFormat="1" ht="29.25" customHeight="1">
      <c r="A29" s="236"/>
      <c r="B29" s="267" t="s">
        <v>128</v>
      </c>
      <c r="C29" s="284">
        <v>6.1359056154999994E-2</v>
      </c>
      <c r="D29" s="284" t="s">
        <v>215</v>
      </c>
      <c r="E29" s="284" t="s">
        <v>215</v>
      </c>
      <c r="F29" s="284">
        <v>400</v>
      </c>
      <c r="G29" s="284">
        <v>33.972602739726028</v>
      </c>
      <c r="H29" s="285">
        <v>0</v>
      </c>
      <c r="I29" s="286"/>
      <c r="J29" s="417" t="s">
        <v>215</v>
      </c>
      <c r="K29" s="414" t="s">
        <v>215</v>
      </c>
      <c r="L29" s="286"/>
      <c r="M29" s="284">
        <v>-83.764230080667218</v>
      </c>
      <c r="N29" s="284">
        <v>5.1698938186398351</v>
      </c>
      <c r="O29" s="235"/>
      <c r="P29" s="264"/>
    </row>
    <row r="30" spans="1:16" s="238" customFormat="1" ht="29.25" customHeight="1">
      <c r="A30" s="236"/>
      <c r="B30" s="267" t="s">
        <v>45</v>
      </c>
      <c r="C30" s="284">
        <v>0</v>
      </c>
      <c r="D30" s="284" t="s">
        <v>215</v>
      </c>
      <c r="E30" s="284">
        <v>0.16474949007500253</v>
      </c>
      <c r="F30" s="284">
        <v>143.5</v>
      </c>
      <c r="G30" s="284">
        <v>12.187671232876712</v>
      </c>
      <c r="H30" s="285">
        <v>0</v>
      </c>
      <c r="I30" s="286"/>
      <c r="J30" s="414" t="s">
        <v>215</v>
      </c>
      <c r="K30" s="414" t="s">
        <v>215</v>
      </c>
      <c r="L30" s="286"/>
      <c r="M30" s="284" t="s">
        <v>90</v>
      </c>
      <c r="N30" s="284" t="s">
        <v>205</v>
      </c>
      <c r="O30" s="235"/>
      <c r="P30" s="264"/>
    </row>
    <row r="31" spans="1:16" s="13" customFormat="1" ht="29.25" customHeight="1">
      <c r="A31" s="234"/>
      <c r="B31" s="287" t="s">
        <v>67</v>
      </c>
      <c r="C31" s="288">
        <v>66.185045185362</v>
      </c>
      <c r="D31" s="288">
        <v>120.40829066276201</v>
      </c>
      <c r="E31" s="288">
        <v>243.11290857302097</v>
      </c>
      <c r="F31" s="288">
        <v>3040.0162969999997</v>
      </c>
      <c r="G31" s="288">
        <v>258.19316495068489</v>
      </c>
      <c r="H31" s="286">
        <v>77.676805159276711</v>
      </c>
      <c r="I31" s="286"/>
      <c r="J31" s="288">
        <v>39.547623565857052</v>
      </c>
      <c r="K31" s="288">
        <v>51.391084737770889</v>
      </c>
      <c r="L31" s="289"/>
      <c r="M31" s="288">
        <v>81.926733336116911</v>
      </c>
      <c r="N31" s="288">
        <v>101.90711722162757</v>
      </c>
      <c r="O31" s="235"/>
      <c r="P31" s="264"/>
    </row>
    <row r="32" spans="1:16" s="238" customFormat="1" ht="29.25" customHeight="1">
      <c r="A32" s="236"/>
      <c r="B32" s="267" t="s">
        <v>31</v>
      </c>
      <c r="C32" s="284">
        <v>4.5549793476169995</v>
      </c>
      <c r="D32" s="284">
        <v>1.7441460013850001</v>
      </c>
      <c r="E32" s="284">
        <v>1.6148266495220001</v>
      </c>
      <c r="F32" s="284">
        <v>70.488</v>
      </c>
      <c r="G32" s="284">
        <v>5.9866520547945212</v>
      </c>
      <c r="H32" s="285">
        <v>146.52396924824473</v>
      </c>
      <c r="I32" s="286"/>
      <c r="J32" s="284">
        <v>0.57285780843661493</v>
      </c>
      <c r="K32" s="284">
        <v>0.34135453221921253</v>
      </c>
      <c r="L32" s="286"/>
      <c r="M32" s="284">
        <v>-61.709025040970289</v>
      </c>
      <c r="N32" s="284">
        <v>-7.4144797373791818</v>
      </c>
      <c r="O32" s="235"/>
      <c r="P32" s="264"/>
    </row>
    <row r="33" spans="1:16" s="238" customFormat="1" ht="29.25" customHeight="1">
      <c r="A33" s="236"/>
      <c r="B33" s="267" t="s">
        <v>32</v>
      </c>
      <c r="C33" s="284">
        <v>7.2737428945999993E-2</v>
      </c>
      <c r="D33" s="284" t="s">
        <v>215</v>
      </c>
      <c r="E33" s="284" t="s">
        <v>215</v>
      </c>
      <c r="F33" s="284">
        <v>0.80049999999999999</v>
      </c>
      <c r="G33" s="284">
        <v>6.7987671232876717E-2</v>
      </c>
      <c r="H33" s="285">
        <v>97.309524556021501</v>
      </c>
      <c r="I33" s="286"/>
      <c r="J33" s="414" t="s">
        <v>215</v>
      </c>
      <c r="K33" s="414" t="s">
        <v>215</v>
      </c>
      <c r="L33" s="286"/>
      <c r="M33" s="284">
        <v>-99.99642549917192</v>
      </c>
      <c r="N33" s="284" t="s">
        <v>205</v>
      </c>
      <c r="O33" s="235"/>
      <c r="P33" s="264"/>
    </row>
    <row r="34" spans="1:16" s="238" customFormat="1" ht="29.25" customHeight="1">
      <c r="A34" s="236"/>
      <c r="B34" s="267" t="s">
        <v>88</v>
      </c>
      <c r="C34" s="284">
        <v>49.141983699119997</v>
      </c>
      <c r="D34" s="284">
        <v>97.766074272509002</v>
      </c>
      <c r="E34" s="284">
        <v>200.82663503053999</v>
      </c>
      <c r="F34" s="284">
        <v>1884.4448060000002</v>
      </c>
      <c r="G34" s="284">
        <v>160.04873694794523</v>
      </c>
      <c r="H34" s="285">
        <v>80.511680284938777</v>
      </c>
      <c r="I34" s="286"/>
      <c r="J34" s="284">
        <v>32.110877760650347</v>
      </c>
      <c r="K34" s="284">
        <v>42.452285561611632</v>
      </c>
      <c r="L34" s="286"/>
      <c r="M34" s="284">
        <v>98.94612897822384</v>
      </c>
      <c r="N34" s="284">
        <v>105.41546392746054</v>
      </c>
      <c r="O34" s="235"/>
      <c r="P34" s="264"/>
    </row>
    <row r="35" spans="1:16" s="238" customFormat="1" ht="29.25" customHeight="1">
      <c r="A35" s="236"/>
      <c r="B35" s="267" t="s">
        <v>14</v>
      </c>
      <c r="C35" s="284">
        <v>0.24270898600500002</v>
      </c>
      <c r="D35" s="284">
        <v>0</v>
      </c>
      <c r="E35" s="284">
        <v>1.44795377</v>
      </c>
      <c r="F35" s="284">
        <v>34.310622000000002</v>
      </c>
      <c r="G35" s="284">
        <v>2.9140528273972608</v>
      </c>
      <c r="H35" s="285">
        <v>68.990742093331718</v>
      </c>
      <c r="I35" s="286"/>
      <c r="J35" s="284">
        <v>0</v>
      </c>
      <c r="K35" s="284">
        <v>0.30607965380042573</v>
      </c>
      <c r="L35" s="286"/>
      <c r="M35" s="284">
        <v>-100</v>
      </c>
      <c r="N35" s="284" t="s">
        <v>90</v>
      </c>
      <c r="O35" s="235"/>
      <c r="P35" s="264"/>
    </row>
    <row r="36" spans="1:16" s="238" customFormat="1" ht="29.25" customHeight="1">
      <c r="A36" s="236"/>
      <c r="B36" s="267" t="s">
        <v>44</v>
      </c>
      <c r="C36" s="284">
        <v>6.0883629585000001E-2</v>
      </c>
      <c r="D36" s="284">
        <v>1.9674137185510001</v>
      </c>
      <c r="E36" s="284">
        <v>5.4125266162069998</v>
      </c>
      <c r="F36" s="284">
        <v>62.809794000000004</v>
      </c>
      <c r="G36" s="284">
        <v>5.3345304493150696</v>
      </c>
      <c r="H36" s="285">
        <v>67.067855885825949</v>
      </c>
      <c r="I36" s="286"/>
      <c r="J36" s="284">
        <v>0.64618920102003208</v>
      </c>
      <c r="K36" s="284">
        <v>1.144141689602582</v>
      </c>
      <c r="L36" s="286"/>
      <c r="M36" s="284" t="s">
        <v>205</v>
      </c>
      <c r="N36" s="284">
        <v>175.10871583193619</v>
      </c>
      <c r="O36" s="235"/>
      <c r="P36" s="264"/>
    </row>
    <row r="37" spans="1:16" s="238" customFormat="1" ht="29.25" customHeight="1">
      <c r="A37" s="236"/>
      <c r="B37" s="267" t="s">
        <v>129</v>
      </c>
      <c r="C37" s="284">
        <v>1.203442715642</v>
      </c>
      <c r="D37" s="284">
        <v>1.904178930024</v>
      </c>
      <c r="E37" s="284">
        <v>8.6973527198880003</v>
      </c>
      <c r="F37" s="284">
        <v>130.57629900000001</v>
      </c>
      <c r="G37" s="284">
        <v>11.090041832876713</v>
      </c>
      <c r="H37" s="285">
        <v>64.756171658192514</v>
      </c>
      <c r="I37" s="286"/>
      <c r="J37" s="284">
        <v>0.62541998654844277</v>
      </c>
      <c r="K37" s="284">
        <v>1.8385136077124271</v>
      </c>
      <c r="L37" s="286"/>
      <c r="M37" s="284">
        <v>58.227633544499753</v>
      </c>
      <c r="N37" s="284">
        <v>356.75081174112034</v>
      </c>
      <c r="O37" s="235"/>
      <c r="P37" s="264"/>
    </row>
    <row r="38" spans="1:16" s="238" customFormat="1" ht="29.25" customHeight="1">
      <c r="A38" s="236"/>
      <c r="B38" s="267" t="s">
        <v>33</v>
      </c>
      <c r="C38" s="284">
        <v>0.64609263197599998</v>
      </c>
      <c r="D38" s="284">
        <v>5.3306632241229996</v>
      </c>
      <c r="E38" s="284">
        <v>10.645735877058</v>
      </c>
      <c r="F38" s="284">
        <v>110.666523</v>
      </c>
      <c r="G38" s="284">
        <v>9.3990745561643845</v>
      </c>
      <c r="H38" s="285">
        <v>108.57186749761134</v>
      </c>
      <c r="I38" s="286"/>
      <c r="J38" s="284">
        <v>1.7508351076457214</v>
      </c>
      <c r="K38" s="284">
        <v>2.2503778913471004</v>
      </c>
      <c r="L38" s="286"/>
      <c r="M38" s="284" t="s">
        <v>205</v>
      </c>
      <c r="N38" s="284">
        <v>99.707530366625917</v>
      </c>
      <c r="O38" s="235"/>
      <c r="P38" s="264"/>
    </row>
    <row r="39" spans="1:16" s="238" customFormat="1" ht="30" customHeight="1">
      <c r="A39" s="236"/>
      <c r="B39" s="267" t="s">
        <v>45</v>
      </c>
      <c r="C39" s="284">
        <v>10.262216746470999</v>
      </c>
      <c r="D39" s="284">
        <v>11.695814516170001</v>
      </c>
      <c r="E39" s="284">
        <v>14.467877909806001</v>
      </c>
      <c r="F39" s="284">
        <v>745.91975299999956</v>
      </c>
      <c r="G39" s="284">
        <v>63.352088610958873</v>
      </c>
      <c r="H39" s="285" t="s">
        <v>90</v>
      </c>
      <c r="I39" s="286"/>
      <c r="J39" s="284">
        <v>3.8414437015558875</v>
      </c>
      <c r="K39" s="284">
        <v>3.0583318014775069</v>
      </c>
      <c r="L39" s="286"/>
      <c r="M39" s="284">
        <v>13.9696695666849</v>
      </c>
      <c r="N39" s="284">
        <v>23.701328281185496</v>
      </c>
      <c r="O39" s="235"/>
      <c r="P39" s="264"/>
    </row>
    <row r="40" spans="1:16" s="13" customFormat="1" ht="34.5" customHeight="1">
      <c r="A40" s="234"/>
      <c r="B40" s="290" t="s">
        <v>34</v>
      </c>
      <c r="C40" s="291">
        <v>75.176976922639</v>
      </c>
      <c r="D40" s="291">
        <v>131.87170959469103</v>
      </c>
      <c r="E40" s="291">
        <v>279.13220373871798</v>
      </c>
      <c r="F40" s="291">
        <v>4494.9462970000004</v>
      </c>
      <c r="G40" s="291">
        <v>381.76256221095895</v>
      </c>
      <c r="H40" s="292">
        <v>61.312731810788264</v>
      </c>
      <c r="I40" s="292"/>
      <c r="J40" s="291">
        <v>43.312737863238674</v>
      </c>
      <c r="K40" s="291">
        <v>59.005121610268461</v>
      </c>
      <c r="L40" s="292"/>
      <c r="M40" s="291">
        <v>75.415020652391803</v>
      </c>
      <c r="N40" s="291">
        <v>111.66951167663899</v>
      </c>
      <c r="O40" s="235"/>
      <c r="P40" s="264"/>
    </row>
    <row r="41" spans="1:16" s="13" customFormat="1" ht="34.5" customHeight="1" thickBot="1">
      <c r="A41" s="234"/>
      <c r="B41" s="293" t="s">
        <v>68</v>
      </c>
      <c r="C41" s="294">
        <v>174.98504585745201</v>
      </c>
      <c r="D41" s="294">
        <v>304.464035524792</v>
      </c>
      <c r="E41" s="294">
        <v>473.06436478921097</v>
      </c>
      <c r="F41" s="294">
        <v>8944.5316750000002</v>
      </c>
      <c r="G41" s="294">
        <v>759.6725532191781</v>
      </c>
      <c r="H41" s="295">
        <v>69.87747624147967</v>
      </c>
      <c r="I41" s="295"/>
      <c r="J41" s="294">
        <v>100</v>
      </c>
      <c r="K41" s="294">
        <v>100</v>
      </c>
      <c r="L41" s="295"/>
      <c r="M41" s="294">
        <v>73.99431707599598</v>
      </c>
      <c r="N41" s="294">
        <v>55.376106729259362</v>
      </c>
      <c r="O41" s="235"/>
      <c r="P41" s="264"/>
    </row>
    <row r="42" spans="1:16" ht="6.75" customHeight="1">
      <c r="B42" s="222"/>
      <c r="C42" s="251">
        <v>26686.847243404998</v>
      </c>
      <c r="D42" s="251">
        <v>35054.555319214</v>
      </c>
      <c r="E42" s="251">
        <v>44776.184221660005</v>
      </c>
      <c r="F42" s="251">
        <v>1038280.705</v>
      </c>
      <c r="G42" s="251">
        <v>88182.744808219184</v>
      </c>
      <c r="H42" s="251"/>
      <c r="I42" s="252"/>
      <c r="J42" s="252"/>
      <c r="K42" s="252"/>
      <c r="L42" s="452"/>
      <c r="M42" s="452"/>
      <c r="N42" s="452"/>
      <c r="O42" s="235"/>
    </row>
    <row r="43" spans="1:16" ht="27.95" customHeight="1">
      <c r="A43" s="241"/>
      <c r="B43" s="418" t="s">
        <v>61</v>
      </c>
      <c r="C43" s="419"/>
      <c r="D43" s="419"/>
      <c r="E43" s="419"/>
      <c r="F43" s="419"/>
      <c r="G43" s="419"/>
      <c r="H43" s="419"/>
      <c r="I43" s="420"/>
      <c r="J43" s="420"/>
      <c r="K43" s="453"/>
      <c r="L43" s="453"/>
      <c r="M43" s="453"/>
      <c r="N43" s="453"/>
      <c r="O43" s="235"/>
    </row>
    <row r="44" spans="1:16" ht="27.95" customHeight="1">
      <c r="B44" s="443" t="s">
        <v>219</v>
      </c>
      <c r="C44" s="443"/>
      <c r="D44" s="443"/>
      <c r="E44" s="443"/>
      <c r="F44" s="443"/>
      <c r="G44" s="443"/>
      <c r="H44" s="421"/>
      <c r="I44" s="420"/>
      <c r="J44" s="420"/>
      <c r="K44" s="453"/>
      <c r="L44" s="453"/>
      <c r="M44" s="453"/>
      <c r="N44" s="453"/>
      <c r="O44" s="235"/>
    </row>
    <row r="45" spans="1:16" ht="27.95" customHeight="1">
      <c r="B45" s="455" t="s">
        <v>224</v>
      </c>
      <c r="C45" s="455"/>
      <c r="D45" s="455"/>
      <c r="E45" s="455"/>
      <c r="F45" s="455"/>
      <c r="G45" s="455"/>
      <c r="H45" s="455"/>
      <c r="I45" s="455"/>
      <c r="J45" s="455"/>
      <c r="K45" s="455"/>
      <c r="L45" s="455"/>
      <c r="M45" s="455"/>
      <c r="N45" s="455"/>
      <c r="O45" s="235"/>
    </row>
    <row r="46" spans="1:16" ht="27.95" customHeight="1">
      <c r="B46" s="244"/>
      <c r="C46" s="242"/>
      <c r="D46" s="242"/>
      <c r="E46" s="242"/>
      <c r="F46" s="242"/>
      <c r="G46" s="242"/>
      <c r="H46" s="243"/>
      <c r="I46" s="243"/>
      <c r="J46" s="243"/>
      <c r="L46" s="225"/>
      <c r="M46" s="225"/>
      <c r="N46" s="225"/>
      <c r="O46" s="237"/>
    </row>
    <row r="47" spans="1:16" ht="27.95" customHeight="1">
      <c r="B47" s="244"/>
      <c r="C47" s="242"/>
      <c r="D47" s="242"/>
      <c r="E47" s="242"/>
      <c r="F47" s="242"/>
      <c r="G47" s="242"/>
      <c r="H47" s="242"/>
      <c r="I47" s="242"/>
      <c r="L47" s="454"/>
      <c r="M47" s="454"/>
      <c r="N47" s="454"/>
      <c r="O47" s="237"/>
    </row>
    <row r="48" spans="1:16">
      <c r="B48" s="244"/>
      <c r="C48" s="242"/>
      <c r="D48" s="242"/>
      <c r="E48" s="242"/>
      <c r="F48" s="242"/>
      <c r="G48" s="242"/>
    </row>
    <row r="52" spans="2:14">
      <c r="B52" s="259"/>
      <c r="C52" s="260"/>
      <c r="D52" s="260"/>
      <c r="E52" s="260"/>
      <c r="F52" s="260"/>
      <c r="G52" s="260"/>
      <c r="H52" s="261"/>
      <c r="I52" s="261"/>
      <c r="J52" s="260"/>
      <c r="K52" s="260"/>
      <c r="L52" s="262"/>
      <c r="M52" s="260"/>
      <c r="N52" s="260"/>
    </row>
    <row r="53" spans="2:14">
      <c r="B53" s="259"/>
      <c r="C53" s="260"/>
      <c r="D53" s="260"/>
      <c r="E53" s="260"/>
      <c r="F53" s="260"/>
      <c r="G53" s="260"/>
      <c r="H53" s="261"/>
      <c r="I53" s="261"/>
      <c r="J53" s="260"/>
      <c r="K53" s="260"/>
      <c r="L53" s="262"/>
      <c r="M53" s="260"/>
      <c r="N53" s="260"/>
    </row>
    <row r="54" spans="2:14">
      <c r="B54" s="259"/>
      <c r="C54" s="260"/>
      <c r="D54" s="260"/>
      <c r="E54" s="260"/>
      <c r="F54" s="260"/>
      <c r="G54" s="260"/>
      <c r="H54" s="261"/>
      <c r="I54" s="261"/>
      <c r="J54" s="260"/>
      <c r="K54" s="260"/>
      <c r="L54" s="262"/>
      <c r="M54" s="260"/>
      <c r="N54" s="260"/>
    </row>
  </sheetData>
  <mergeCells count="14">
    <mergeCell ref="L42:N42"/>
    <mergeCell ref="K43:N43"/>
    <mergeCell ref="K44:N44"/>
    <mergeCell ref="L47:N47"/>
    <mergeCell ref="B45:N45"/>
    <mergeCell ref="B44:G44"/>
    <mergeCell ref="K2:L2"/>
    <mergeCell ref="C4:E5"/>
    <mergeCell ref="J5:K5"/>
    <mergeCell ref="M5:N5"/>
    <mergeCell ref="C2:G2"/>
    <mergeCell ref="M2:N2"/>
    <mergeCell ref="C3:G3"/>
    <mergeCell ref="M3:N3"/>
  </mergeCells>
  <printOptions horizontalCentered="1" verticalCentered="1"/>
  <pageMargins left="0" right="0" top="0" bottom="0" header="0" footer="0"/>
  <pageSetup paperSize="9" scale="48" orientation="portrait" horizontalDpi="36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3:R305"/>
  <sheetViews>
    <sheetView rightToLeft="1" zoomScale="60" zoomScaleNormal="60" workbookViewId="0">
      <selection activeCell="Y42" sqref="Y42"/>
    </sheetView>
  </sheetViews>
  <sheetFormatPr defaultColWidth="9.140625" defaultRowHeight="15.75"/>
  <cols>
    <col min="1" max="2" width="9.140625" style="380"/>
    <col min="3" max="3" width="25.28515625" style="380" customWidth="1"/>
    <col min="4" max="4" width="12.140625" style="380" customWidth="1"/>
    <col min="5" max="5" width="13.42578125" style="380" customWidth="1"/>
    <col min="6" max="6" width="13.7109375" style="380" bestFit="1" customWidth="1"/>
    <col min="7" max="11" width="10.42578125" style="380" bestFit="1" customWidth="1"/>
    <col min="12" max="16384" width="9.140625" style="380"/>
  </cols>
  <sheetData>
    <row r="3" spans="3:5">
      <c r="C3" s="380" t="s">
        <v>137</v>
      </c>
      <c r="D3" s="380">
        <v>1396</v>
      </c>
      <c r="E3" s="380">
        <v>1397</v>
      </c>
    </row>
    <row r="4" spans="3:5">
      <c r="C4" s="380" t="s">
        <v>158</v>
      </c>
      <c r="D4" s="263" t="e">
        <f>#REF!</f>
        <v>#REF!</v>
      </c>
      <c r="E4" s="263" t="e">
        <f>#REF!</f>
        <v>#REF!</v>
      </c>
    </row>
    <row r="5" spans="3:5">
      <c r="C5" s="380" t="s">
        <v>159</v>
      </c>
      <c r="D5" s="263" t="e">
        <f>#REF!</f>
        <v>#REF!</v>
      </c>
      <c r="E5" s="263" t="e">
        <f>#REF!</f>
        <v>#REF!</v>
      </c>
    </row>
    <row r="6" spans="3:5">
      <c r="C6" s="380" t="s">
        <v>138</v>
      </c>
      <c r="D6" s="263" t="e">
        <f>#REF!</f>
        <v>#REF!</v>
      </c>
      <c r="E6" s="263" t="e">
        <f>#REF!</f>
        <v>#REF!</v>
      </c>
    </row>
    <row r="7" spans="3:5">
      <c r="C7" s="380" t="s">
        <v>139</v>
      </c>
      <c r="D7" s="263" t="e">
        <f>#REF!</f>
        <v>#REF!</v>
      </c>
      <c r="E7" s="263" t="e">
        <f>#REF!</f>
        <v>#REF!</v>
      </c>
    </row>
    <row r="8" spans="3:5">
      <c r="D8" s="263"/>
      <c r="E8" s="263"/>
    </row>
    <row r="9" spans="3:5">
      <c r="D9" s="263"/>
      <c r="E9" s="263"/>
    </row>
    <row r="10" spans="3:5">
      <c r="D10" s="263"/>
      <c r="E10" s="263"/>
    </row>
    <row r="11" spans="3:5">
      <c r="D11" s="263"/>
      <c r="E11" s="263"/>
    </row>
    <row r="12" spans="3:5">
      <c r="D12" s="263"/>
      <c r="E12" s="263"/>
    </row>
    <row r="13" spans="3:5">
      <c r="D13" s="263"/>
      <c r="E13" s="263"/>
    </row>
    <row r="14" spans="3:5">
      <c r="D14" s="263"/>
      <c r="E14" s="263"/>
    </row>
    <row r="15" spans="3:5">
      <c r="D15" s="263"/>
      <c r="E15" s="263"/>
    </row>
    <row r="16" spans="3:5">
      <c r="D16" s="263"/>
      <c r="E16" s="263"/>
    </row>
    <row r="17" spans="3:5">
      <c r="D17" s="263"/>
      <c r="E17" s="263"/>
    </row>
    <row r="18" spans="3:5">
      <c r="D18" s="263"/>
      <c r="E18" s="263"/>
    </row>
    <row r="19" spans="3:5">
      <c r="D19" s="263"/>
      <c r="E19" s="263"/>
    </row>
    <row r="20" spans="3:5">
      <c r="C20" s="380" t="s">
        <v>140</v>
      </c>
      <c r="D20" s="263">
        <v>1396</v>
      </c>
      <c r="E20" s="263">
        <v>1397</v>
      </c>
    </row>
    <row r="21" spans="3:5">
      <c r="C21" s="380" t="s">
        <v>141</v>
      </c>
      <c r="D21" s="263" t="e">
        <f>#REF!</f>
        <v>#REF!</v>
      </c>
      <c r="E21" s="263" t="e">
        <f>#REF!</f>
        <v>#REF!</v>
      </c>
    </row>
    <row r="22" spans="3:5">
      <c r="C22" s="380" t="s">
        <v>142</v>
      </c>
      <c r="D22" s="263" t="e">
        <f>#REF!</f>
        <v>#REF!</v>
      </c>
      <c r="E22" s="263" t="e">
        <f>#REF!</f>
        <v>#REF!</v>
      </c>
    </row>
    <row r="23" spans="3:5">
      <c r="C23" s="380" t="s">
        <v>143</v>
      </c>
      <c r="D23" s="263" t="e">
        <f>#REF!</f>
        <v>#REF!</v>
      </c>
      <c r="E23" s="263" t="e">
        <f>#REF!</f>
        <v>#REF!</v>
      </c>
    </row>
    <row r="24" spans="3:5">
      <c r="C24" s="380" t="s">
        <v>144</v>
      </c>
      <c r="D24" s="263" t="e">
        <f>#REF!</f>
        <v>#REF!</v>
      </c>
      <c r="E24" s="263" t="e">
        <f>#REF!</f>
        <v>#REF!</v>
      </c>
    </row>
    <row r="34" spans="2:12" ht="20.25">
      <c r="D34" s="383" t="s">
        <v>145</v>
      </c>
      <c r="E34" s="383" t="s">
        <v>146</v>
      </c>
      <c r="F34" s="383" t="s">
        <v>147</v>
      </c>
      <c r="G34" s="383" t="s">
        <v>148</v>
      </c>
      <c r="H34" s="383" t="s">
        <v>149</v>
      </c>
      <c r="I34" s="383" t="s">
        <v>150</v>
      </c>
      <c r="J34" s="383" t="s">
        <v>151</v>
      </c>
      <c r="K34" s="383" t="s">
        <v>152</v>
      </c>
      <c r="L34" s="383" t="s">
        <v>177</v>
      </c>
    </row>
    <row r="35" spans="2:12">
      <c r="C35" s="385" t="s">
        <v>167</v>
      </c>
      <c r="D35" s="263">
        <v>64.883464163528998</v>
      </c>
      <c r="E35" s="263">
        <v>103.201149412557</v>
      </c>
      <c r="F35" s="263">
        <v>96.122428882143979</v>
      </c>
      <c r="G35" s="263">
        <v>156.85176073938999</v>
      </c>
      <c r="H35" s="263">
        <v>103.9816648871461</v>
      </c>
      <c r="I35" s="263">
        <v>109.63083517313399</v>
      </c>
      <c r="J35" s="263">
        <v>120.83787890874396</v>
      </c>
      <c r="K35" s="263">
        <v>99.796871766589931</v>
      </c>
      <c r="L35" s="263">
        <v>154.08120893031401</v>
      </c>
    </row>
    <row r="36" spans="2:12">
      <c r="C36" s="385" t="s">
        <v>166</v>
      </c>
      <c r="D36" s="263">
        <v>124.722992803653</v>
      </c>
      <c r="E36" s="263">
        <v>236.43745486890299</v>
      </c>
      <c r="F36" s="263">
        <v>226.91658315846411</v>
      </c>
      <c r="G36" s="263">
        <v>266.00805943749378</v>
      </c>
      <c r="H36" s="263">
        <v>266.32693001868017</v>
      </c>
      <c r="I36" s="263">
        <v>189.53026730508893</v>
      </c>
      <c r="J36" s="263">
        <v>191.79226792330411</v>
      </c>
      <c r="K36" s="263">
        <v>231.36765830261425</v>
      </c>
      <c r="L36" s="263">
        <v>206.722455042749</v>
      </c>
    </row>
    <row r="37" spans="2:12">
      <c r="C37" s="380" t="s">
        <v>153</v>
      </c>
      <c r="D37" s="263">
        <v>93.979481640123993</v>
      </c>
      <c r="E37" s="263">
        <v>163.87020545634599</v>
      </c>
      <c r="F37" s="263">
        <v>131.88415427632</v>
      </c>
      <c r="G37" s="263">
        <v>108.73684569810395</v>
      </c>
      <c r="H37" s="263">
        <v>161.02693113153404</v>
      </c>
      <c r="I37" s="263">
        <v>69.287766131954967</v>
      </c>
      <c r="J37" s="263">
        <v>78.384389014560142</v>
      </c>
      <c r="K37" s="263">
        <v>136.41868653602432</v>
      </c>
    </row>
    <row r="38" spans="2:12">
      <c r="D38" s="263"/>
      <c r="E38" s="263"/>
      <c r="F38" s="263"/>
      <c r="G38" s="263"/>
      <c r="H38" s="263"/>
      <c r="I38" s="263"/>
      <c r="J38" s="263"/>
      <c r="K38" s="263"/>
    </row>
    <row r="42" spans="2:12" ht="31.5">
      <c r="D42" s="384" t="s">
        <v>156</v>
      </c>
      <c r="E42" s="380" t="s">
        <v>133</v>
      </c>
    </row>
    <row r="43" spans="2:12">
      <c r="B43" s="380">
        <v>1</v>
      </c>
      <c r="C43" s="380" t="s">
        <v>154</v>
      </c>
      <c r="D43" s="263" t="e">
        <f>#REF!</f>
        <v>#REF!</v>
      </c>
      <c r="E43" s="263" t="e">
        <f>#REF!</f>
        <v>#REF!</v>
      </c>
    </row>
    <row r="44" spans="2:12">
      <c r="B44" s="380">
        <v>2</v>
      </c>
      <c r="C44" s="380" t="e">
        <f>#REF!</f>
        <v>#REF!</v>
      </c>
      <c r="D44" s="263" t="e">
        <f>#REF!</f>
        <v>#REF!</v>
      </c>
      <c r="E44" s="263" t="e">
        <f>#REF!</f>
        <v>#REF!</v>
      </c>
    </row>
    <row r="45" spans="2:12">
      <c r="B45" s="380">
        <v>3</v>
      </c>
      <c r="C45" s="380" t="e">
        <f>#REF!</f>
        <v>#REF!</v>
      </c>
      <c r="D45" s="263" t="e">
        <f>#REF!</f>
        <v>#REF!</v>
      </c>
      <c r="E45" s="263" t="e">
        <f>#REF!</f>
        <v>#REF!</v>
      </c>
    </row>
    <row r="46" spans="2:12">
      <c r="B46" s="380">
        <v>4</v>
      </c>
      <c r="C46" s="380" t="e">
        <f>#REF!</f>
        <v>#REF!</v>
      </c>
      <c r="D46" s="263" t="e">
        <f>#REF!</f>
        <v>#REF!</v>
      </c>
      <c r="E46" s="263" t="e">
        <f>#REF!</f>
        <v>#REF!</v>
      </c>
    </row>
    <row r="47" spans="2:12">
      <c r="B47" s="380">
        <v>5</v>
      </c>
      <c r="D47" s="263"/>
      <c r="E47" s="263"/>
    </row>
    <row r="48" spans="2:12">
      <c r="B48" s="380">
        <v>6</v>
      </c>
      <c r="C48" s="380" t="s">
        <v>155</v>
      </c>
      <c r="D48" s="263" t="e">
        <f>#REF!</f>
        <v>#REF!</v>
      </c>
      <c r="E48" s="263" t="e">
        <f>#REF!</f>
        <v>#REF!</v>
      </c>
    </row>
    <row r="49" spans="2:5">
      <c r="B49" s="380">
        <v>7</v>
      </c>
      <c r="C49" s="380" t="e">
        <f>#REF!</f>
        <v>#REF!</v>
      </c>
      <c r="D49" s="263" t="e">
        <f>#REF!</f>
        <v>#REF!</v>
      </c>
      <c r="E49" s="263" t="e">
        <f>#REF!</f>
        <v>#REF!</v>
      </c>
    </row>
    <row r="50" spans="2:5">
      <c r="B50" s="380">
        <v>8</v>
      </c>
      <c r="C50" s="380" t="e">
        <f>#REF!</f>
        <v>#REF!</v>
      </c>
      <c r="D50" s="263" t="e">
        <f>#REF!</f>
        <v>#REF!</v>
      </c>
      <c r="E50" s="263" t="e">
        <f>#REF!</f>
        <v>#REF!</v>
      </c>
    </row>
    <row r="51" spans="2:5">
      <c r="B51" s="380">
        <v>9</v>
      </c>
    </row>
    <row r="52" spans="2:5">
      <c r="B52" s="380">
        <v>10</v>
      </c>
      <c r="C52" s="387" t="s">
        <v>158</v>
      </c>
      <c r="D52" s="380">
        <v>100</v>
      </c>
      <c r="E52" s="263" t="e">
        <f>#REF!</f>
        <v>#REF!</v>
      </c>
    </row>
    <row r="59" spans="2:5" ht="31.5">
      <c r="D59" s="384" t="s">
        <v>157</v>
      </c>
      <c r="E59" s="380" t="s">
        <v>133</v>
      </c>
    </row>
    <row r="60" spans="2:5">
      <c r="B60" s="380">
        <v>1</v>
      </c>
      <c r="C60" s="380" t="e">
        <f>#REF!</f>
        <v>#REF!</v>
      </c>
      <c r="D60" s="263" t="e">
        <f>#REF!</f>
        <v>#REF!</v>
      </c>
      <c r="E60" s="263" t="e">
        <f>#REF!</f>
        <v>#REF!</v>
      </c>
    </row>
    <row r="61" spans="2:5">
      <c r="B61" s="380">
        <v>2</v>
      </c>
      <c r="C61" s="380" t="e">
        <f>#REF!</f>
        <v>#REF!</v>
      </c>
      <c r="D61" s="263" t="e">
        <f>#REF!</f>
        <v>#REF!</v>
      </c>
      <c r="E61" s="263" t="e">
        <f>#REF!</f>
        <v>#REF!</v>
      </c>
    </row>
    <row r="62" spans="2:5">
      <c r="B62" s="380">
        <v>3</v>
      </c>
      <c r="C62" s="380" t="e">
        <f>#REF!</f>
        <v>#REF!</v>
      </c>
      <c r="D62" s="263" t="e">
        <f>#REF!</f>
        <v>#REF!</v>
      </c>
      <c r="E62" s="263" t="e">
        <f>#REF!</f>
        <v>#REF!</v>
      </c>
    </row>
    <row r="63" spans="2:5">
      <c r="B63" s="380">
        <v>4</v>
      </c>
      <c r="C63" s="380" t="e">
        <f>#REF!</f>
        <v>#REF!</v>
      </c>
      <c r="D63" s="263" t="e">
        <f>#REF!</f>
        <v>#REF!</v>
      </c>
      <c r="E63" s="263" t="e">
        <f>#REF!</f>
        <v>#REF!</v>
      </c>
    </row>
    <row r="64" spans="2:5">
      <c r="B64" s="380">
        <v>5</v>
      </c>
      <c r="D64" s="263"/>
      <c r="E64" s="263"/>
    </row>
    <row r="65" spans="2:5">
      <c r="B65" s="380">
        <v>6</v>
      </c>
      <c r="C65" s="380" t="e">
        <f>#REF!</f>
        <v>#REF!</v>
      </c>
      <c r="D65" s="263" t="e">
        <f>#REF!</f>
        <v>#REF!</v>
      </c>
      <c r="E65" s="263" t="e">
        <f>#REF!</f>
        <v>#REF!</v>
      </c>
    </row>
    <row r="82" spans="3:6">
      <c r="D82" s="380">
        <v>1395</v>
      </c>
      <c r="E82" s="380">
        <v>1396</v>
      </c>
      <c r="F82" s="380">
        <v>1397</v>
      </c>
    </row>
    <row r="83" spans="3:6">
      <c r="C83" s="380" t="e">
        <f>#REF!</f>
        <v>#REF!</v>
      </c>
      <c r="D83" s="263" t="e">
        <f>#REF!</f>
        <v>#REF!</v>
      </c>
      <c r="E83" s="263" t="e">
        <f>#REF!</f>
        <v>#REF!</v>
      </c>
      <c r="F83" s="263" t="e">
        <f>#REF!</f>
        <v>#REF!</v>
      </c>
    </row>
    <row r="97" spans="3:14">
      <c r="D97" s="380">
        <v>1395</v>
      </c>
      <c r="E97" s="380">
        <v>1396</v>
      </c>
      <c r="F97" s="380">
        <v>1397</v>
      </c>
    </row>
    <row r="98" spans="3:14">
      <c r="C98" s="382" t="s">
        <v>132</v>
      </c>
      <c r="D98" s="263" t="e">
        <f>#REF!/1000</f>
        <v>#REF!</v>
      </c>
      <c r="E98" s="263" t="e">
        <f>#REF!/1000</f>
        <v>#REF!</v>
      </c>
      <c r="F98" s="263" t="e">
        <f>#REF!/1000</f>
        <v>#REF!</v>
      </c>
    </row>
    <row r="99" spans="3:14">
      <c r="C99" s="382" t="s">
        <v>141</v>
      </c>
      <c r="D99" s="263" t="e">
        <f>#REF!/1000</f>
        <v>#REF!</v>
      </c>
      <c r="E99" s="263" t="e">
        <f>#REF!/1000</f>
        <v>#REF!</v>
      </c>
      <c r="F99" s="263" t="e">
        <f>#REF!/1000</f>
        <v>#REF!</v>
      </c>
    </row>
    <row r="100" spans="3:14">
      <c r="C100" s="382" t="s">
        <v>153</v>
      </c>
      <c r="D100" s="263" t="e">
        <f>-#REF!/1000</f>
        <v>#REF!</v>
      </c>
      <c r="E100" s="263" t="e">
        <f>-#REF!/1000</f>
        <v>#REF!</v>
      </c>
      <c r="F100" s="263" t="e">
        <f>-#REF!/1000</f>
        <v>#REF!</v>
      </c>
    </row>
    <row r="112" spans="3:14">
      <c r="C112" s="382"/>
      <c r="D112" s="382"/>
      <c r="E112" s="382"/>
      <c r="F112" s="382"/>
      <c r="G112" s="382"/>
      <c r="H112" s="382"/>
      <c r="I112" s="382"/>
      <c r="J112" s="382"/>
      <c r="K112" s="382"/>
      <c r="L112" s="382"/>
      <c r="M112" s="382"/>
      <c r="N112" s="382"/>
    </row>
    <row r="113" spans="3:14">
      <c r="C113" s="382"/>
      <c r="D113" s="382">
        <v>1391</v>
      </c>
      <c r="E113" s="382">
        <v>1392</v>
      </c>
      <c r="F113" s="382">
        <v>1393</v>
      </c>
      <c r="G113" s="382">
        <v>1394</v>
      </c>
      <c r="H113" s="382">
        <v>1395</v>
      </c>
      <c r="I113" s="382">
        <v>1396</v>
      </c>
      <c r="J113" s="380">
        <v>1397</v>
      </c>
      <c r="K113" s="382"/>
      <c r="L113" s="400" t="s">
        <v>196</v>
      </c>
      <c r="M113" s="400" t="s">
        <v>197</v>
      </c>
      <c r="N113" s="400" t="s">
        <v>198</v>
      </c>
    </row>
    <row r="114" spans="3:14">
      <c r="C114" s="382" t="s">
        <v>160</v>
      </c>
      <c r="D114" s="263">
        <v>40.012225949292883</v>
      </c>
      <c r="E114" s="263">
        <v>43.471603504270007</v>
      </c>
      <c r="F114" s="263">
        <v>35.284369437131907</v>
      </c>
      <c r="G114" s="263">
        <v>33.677828757258965</v>
      </c>
      <c r="H114" s="263">
        <v>28.337798687502417</v>
      </c>
      <c r="I114" s="263">
        <v>32.032414298489989</v>
      </c>
      <c r="J114" s="380">
        <v>31.8</v>
      </c>
      <c r="K114" s="382"/>
      <c r="L114" s="263">
        <v>34.046022843379838</v>
      </c>
      <c r="M114" s="263" t="e">
        <f>#REF!</f>
        <v>#REF!</v>
      </c>
      <c r="N114" s="263" t="e">
        <f>#REF!</f>
        <v>#REF!</v>
      </c>
    </row>
    <row r="135" spans="3:6">
      <c r="C135" s="381"/>
      <c r="D135" s="381">
        <v>1396</v>
      </c>
      <c r="E135" s="381">
        <v>1397</v>
      </c>
    </row>
    <row r="136" spans="3:6">
      <c r="C136" s="390" t="s">
        <v>170</v>
      </c>
      <c r="D136" s="386">
        <v>30.22</v>
      </c>
      <c r="E136" s="386">
        <f>[3]Sheet1!$D$31/1000</f>
        <v>33.325000000000003</v>
      </c>
    </row>
    <row r="137" spans="3:6">
      <c r="C137" s="397" t="s">
        <v>190</v>
      </c>
      <c r="D137" s="386">
        <v>51</v>
      </c>
      <c r="E137" s="386">
        <f>[3]Sheet1!$D$32</f>
        <v>70.222222222222229</v>
      </c>
    </row>
    <row r="138" spans="3:6">
      <c r="C138" s="392" t="s">
        <v>173</v>
      </c>
      <c r="D138" s="393">
        <f>2.1*30</f>
        <v>63</v>
      </c>
      <c r="E138" s="393">
        <f>1.7*30</f>
        <v>51</v>
      </c>
    </row>
    <row r="140" spans="3:6">
      <c r="D140" s="381"/>
      <c r="E140" s="381"/>
      <c r="F140" s="381"/>
    </row>
    <row r="141" spans="3:6">
      <c r="E141" s="263"/>
    </row>
    <row r="142" spans="3:6">
      <c r="E142" s="263"/>
    </row>
    <row r="151" spans="2:12">
      <c r="D151" s="380">
        <v>1</v>
      </c>
      <c r="E151" s="380">
        <v>2</v>
      </c>
      <c r="F151" s="380">
        <v>3</v>
      </c>
      <c r="G151" s="385">
        <v>4</v>
      </c>
      <c r="H151" s="385">
        <v>5</v>
      </c>
      <c r="I151" s="385">
        <v>6</v>
      </c>
      <c r="J151" s="385">
        <v>7</v>
      </c>
      <c r="K151" s="385">
        <v>8</v>
      </c>
      <c r="L151" s="380">
        <v>9</v>
      </c>
    </row>
    <row r="152" spans="2:12" ht="20.25">
      <c r="D152" s="383" t="s">
        <v>145</v>
      </c>
      <c r="E152" s="383" t="s">
        <v>146</v>
      </c>
      <c r="F152" s="383" t="s">
        <v>147</v>
      </c>
      <c r="G152" s="383" t="s">
        <v>148</v>
      </c>
      <c r="H152" s="383" t="s">
        <v>149</v>
      </c>
      <c r="I152" s="383" t="s">
        <v>150</v>
      </c>
      <c r="J152" s="383" t="s">
        <v>151</v>
      </c>
      <c r="K152" s="383" t="s">
        <v>152</v>
      </c>
      <c r="L152" s="383" t="s">
        <v>177</v>
      </c>
    </row>
    <row r="153" spans="2:12">
      <c r="C153" s="391" t="s">
        <v>171</v>
      </c>
      <c r="D153" s="263">
        <v>3479.9989999999998</v>
      </c>
      <c r="E153" s="263">
        <v>8245.8590000000004</v>
      </c>
      <c r="F153" s="263">
        <v>214974.15400000001</v>
      </c>
      <c r="G153" s="263">
        <v>7392.8239999999641</v>
      </c>
      <c r="H153" s="263">
        <v>14976.46100000001</v>
      </c>
      <c r="I153" s="263">
        <v>17358.198000000004</v>
      </c>
      <c r="J153" s="263">
        <f>'[4]سرمايه‌اي ج7'!$F$26-'[5]سرمايه‌اي ج7'!$F$26</f>
        <v>47377.512389999989</v>
      </c>
      <c r="K153" s="263">
        <v>15829.938109999988</v>
      </c>
      <c r="L153" s="380">
        <v>-8.6699599999999606</v>
      </c>
    </row>
    <row r="154" spans="2:12">
      <c r="C154" s="391" t="s">
        <v>172</v>
      </c>
      <c r="D154" s="263" t="e">
        <f>#REF!</f>
        <v>#REF!</v>
      </c>
      <c r="E154" s="263" t="e">
        <f>#REF!</f>
        <v>#REF!</v>
      </c>
      <c r="F154" s="263" t="e">
        <f>#REF!</f>
        <v>#REF!</v>
      </c>
      <c r="G154" s="263" t="e">
        <f>#REF!</f>
        <v>#REF!</v>
      </c>
      <c r="H154" s="263" t="e">
        <f>#REF!</f>
        <v>#REF!</v>
      </c>
      <c r="I154" s="263" t="e">
        <f>#REF!</f>
        <v>#REF!</v>
      </c>
      <c r="J154" s="263" t="e">
        <f>#REF!</f>
        <v>#REF!</v>
      </c>
      <c r="K154" s="263" t="e">
        <f>#REF!</f>
        <v>#REF!</v>
      </c>
      <c r="L154" s="380">
        <v>-26.420831</v>
      </c>
    </row>
    <row r="155" spans="2:12">
      <c r="C155" s="394" t="s">
        <v>174</v>
      </c>
      <c r="D155" s="263" t="e">
        <f>D153/D156*100</f>
        <v>#REF!</v>
      </c>
      <c r="E155" s="263" t="e">
        <f t="shared" ref="E155:K155" si="0">E153/E156*100</f>
        <v>#REF!</v>
      </c>
      <c r="F155" s="263" t="e">
        <f t="shared" si="0"/>
        <v>#REF!</v>
      </c>
      <c r="G155" s="263" t="e">
        <f t="shared" si="0"/>
        <v>#REF!</v>
      </c>
      <c r="H155" s="263" t="e">
        <f t="shared" si="0"/>
        <v>#REF!</v>
      </c>
      <c r="I155" s="263" t="e">
        <f t="shared" si="0"/>
        <v>#REF!</v>
      </c>
      <c r="J155" s="263" t="e">
        <f t="shared" si="0"/>
        <v>#REF!</v>
      </c>
      <c r="K155" s="263" t="e">
        <f t="shared" si="0"/>
        <v>#REF!</v>
      </c>
      <c r="L155" s="380" t="e">
        <f>L153/L156*100</f>
        <v>#REF!</v>
      </c>
    </row>
    <row r="156" spans="2:12">
      <c r="B156" s="380" t="e">
        <f>#REF!</f>
        <v>#REF!</v>
      </c>
      <c r="C156" s="385" t="s">
        <v>162</v>
      </c>
      <c r="D156" s="388" t="e">
        <f t="shared" ref="D156:I156" si="1">$B$156*31/365</f>
        <v>#REF!</v>
      </c>
      <c r="E156" s="388" t="e">
        <f t="shared" si="1"/>
        <v>#REF!</v>
      </c>
      <c r="F156" s="388" t="e">
        <f t="shared" si="1"/>
        <v>#REF!</v>
      </c>
      <c r="G156" s="388" t="e">
        <f t="shared" si="1"/>
        <v>#REF!</v>
      </c>
      <c r="H156" s="388" t="e">
        <f t="shared" si="1"/>
        <v>#REF!</v>
      </c>
      <c r="I156" s="388" t="e">
        <f t="shared" si="1"/>
        <v>#REF!</v>
      </c>
      <c r="J156" s="388" t="e">
        <f>$B$156*30/365</f>
        <v>#REF!</v>
      </c>
      <c r="K156" s="388" t="e">
        <f>$B$156*30/365</f>
        <v>#REF!</v>
      </c>
      <c r="L156" s="388" t="e">
        <f>$B$156*30/365</f>
        <v>#REF!</v>
      </c>
    </row>
    <row r="157" spans="2:12">
      <c r="C157" s="380" t="e">
        <f>#REF!</f>
        <v>#REF!</v>
      </c>
      <c r="D157" s="263">
        <v>64699.955037412998</v>
      </c>
      <c r="E157" s="263">
        <v>118299.178752885</v>
      </c>
      <c r="F157" s="263">
        <v>142993.23907629601</v>
      </c>
      <c r="G157" s="263">
        <v>93574.40514883498</v>
      </c>
      <c r="H157" s="263">
        <v>119186.04220998596</v>
      </c>
      <c r="I157" s="263">
        <v>91811.760899989051</v>
      </c>
    </row>
    <row r="176" spans="4:5">
      <c r="D176" s="385" t="s">
        <v>164</v>
      </c>
      <c r="E176" s="385" t="s">
        <v>133</v>
      </c>
    </row>
    <row r="177" spans="2:12">
      <c r="C177" s="385" t="s">
        <v>161</v>
      </c>
      <c r="D177" s="263" t="e">
        <f>#REF!</f>
        <v>#REF!</v>
      </c>
      <c r="E177" s="263" t="e">
        <f>#REF!</f>
        <v>#REF!</v>
      </c>
    </row>
    <row r="178" spans="2:12">
      <c r="C178" s="380" t="e">
        <f>#REF!</f>
        <v>#REF!</v>
      </c>
      <c r="D178" s="263" t="e">
        <f>#REF!</f>
        <v>#REF!</v>
      </c>
      <c r="E178" s="263" t="e">
        <f>#REF!</f>
        <v>#REF!</v>
      </c>
    </row>
    <row r="179" spans="2:12">
      <c r="C179" s="380" t="e">
        <f>#REF!</f>
        <v>#REF!</v>
      </c>
      <c r="D179" s="263" t="e">
        <f>#REF!</f>
        <v>#REF!</v>
      </c>
      <c r="E179" s="263" t="e">
        <f>#REF!</f>
        <v>#REF!</v>
      </c>
    </row>
    <row r="180" spans="2:12">
      <c r="C180" s="385" t="s">
        <v>163</v>
      </c>
      <c r="D180" s="263" t="e">
        <f>100-SUM(D177:D179)-D181</f>
        <v>#REF!</v>
      </c>
      <c r="E180" s="263" t="e">
        <f>#REF!</f>
        <v>#REF!</v>
      </c>
    </row>
    <row r="181" spans="2:12">
      <c r="C181" s="399" t="s">
        <v>193</v>
      </c>
      <c r="D181" s="263" t="e">
        <f>#REF!</f>
        <v>#REF!</v>
      </c>
      <c r="E181" s="263"/>
    </row>
    <row r="190" spans="2:12" ht="20.25">
      <c r="C190" s="385"/>
      <c r="D190" s="383" t="s">
        <v>145</v>
      </c>
      <c r="E190" s="383" t="s">
        <v>146</v>
      </c>
      <c r="F190" s="383" t="s">
        <v>147</v>
      </c>
      <c r="G190" s="383" t="s">
        <v>148</v>
      </c>
      <c r="H190" s="383" t="s">
        <v>149</v>
      </c>
      <c r="I190" s="383" t="s">
        <v>150</v>
      </c>
      <c r="J190" s="383" t="s">
        <v>151</v>
      </c>
      <c r="K190" s="383" t="s">
        <v>152</v>
      </c>
      <c r="L190" s="383" t="s">
        <v>177</v>
      </c>
    </row>
    <row r="191" spans="2:12">
      <c r="B191" s="380" t="e">
        <f>-#REF!</f>
        <v>#REF!</v>
      </c>
      <c r="C191" s="394" t="s">
        <v>175</v>
      </c>
      <c r="D191" s="263" t="e">
        <f t="shared" ref="D191:I191" si="2">$B$191*31/365</f>
        <v>#REF!</v>
      </c>
      <c r="E191" s="263" t="e">
        <f t="shared" si="2"/>
        <v>#REF!</v>
      </c>
      <c r="F191" s="263" t="e">
        <f t="shared" si="2"/>
        <v>#REF!</v>
      </c>
      <c r="G191" s="263" t="e">
        <f t="shared" si="2"/>
        <v>#REF!</v>
      </c>
      <c r="H191" s="263" t="e">
        <f t="shared" si="2"/>
        <v>#REF!</v>
      </c>
      <c r="I191" s="263" t="e">
        <f t="shared" si="2"/>
        <v>#REF!</v>
      </c>
      <c r="J191" s="263" t="e">
        <f>$B$191*30/365</f>
        <v>#REF!</v>
      </c>
      <c r="K191" s="263" t="e">
        <f>$B$191*30/365</f>
        <v>#REF!</v>
      </c>
      <c r="L191" s="263" t="e">
        <f>$B$191*30/365</f>
        <v>#REF!</v>
      </c>
    </row>
    <row r="192" spans="2:12">
      <c r="C192" s="394" t="s">
        <v>176</v>
      </c>
      <c r="D192" s="263">
        <v>32886.606198902999</v>
      </c>
      <c r="E192" s="263">
        <v>54631.17282159</v>
      </c>
      <c r="F192" s="263">
        <v>202556.43152938501</v>
      </c>
      <c r="G192" s="263">
        <v>22449.707673432</v>
      </c>
      <c r="H192" s="263">
        <v>56575.095411017202</v>
      </c>
      <c r="I192" s="263">
        <v>3156.48843870882</v>
      </c>
      <c r="J192" s="263">
        <v>19178.758082004999</v>
      </c>
      <c r="K192" s="263">
        <v>35015.809487590501</v>
      </c>
      <c r="L192" s="380" t="e">
        <f>(L197-K197)*1000</f>
        <v>#REF!</v>
      </c>
    </row>
    <row r="193" spans="3:12">
      <c r="C193" s="385" t="s">
        <v>165</v>
      </c>
      <c r="D193" s="263">
        <v>64699.955037412998</v>
      </c>
      <c r="E193" s="263">
        <v>118299.178752885</v>
      </c>
      <c r="F193" s="263">
        <v>142993.23907629601</v>
      </c>
      <c r="G193" s="263">
        <v>93574.40514883498</v>
      </c>
      <c r="H193" s="263">
        <v>119186.04220998596</v>
      </c>
      <c r="I193" s="263">
        <v>91811.760899989051</v>
      </c>
      <c r="J193" s="263">
        <f>'[4]وضع مالی ج2'!$G$26-'[5]وضع مالی ج2'!$G$26</f>
        <v>97211.118386591086</v>
      </c>
      <c r="K193" s="263" t="e">
        <f>#REF!-'[4]وضع مالی ج2'!$G$26</f>
        <v>#REF!</v>
      </c>
    </row>
    <row r="195" spans="3:12" ht="20.25">
      <c r="C195" s="395"/>
      <c r="D195" s="383" t="s">
        <v>145</v>
      </c>
      <c r="E195" s="383" t="s">
        <v>146</v>
      </c>
      <c r="F195" s="383" t="s">
        <v>147</v>
      </c>
      <c r="G195" s="383" t="s">
        <v>148</v>
      </c>
      <c r="H195" s="383" t="s">
        <v>149</v>
      </c>
      <c r="I195" s="383" t="s">
        <v>150</v>
      </c>
      <c r="J195" s="383" t="s">
        <v>151</v>
      </c>
      <c r="K195" s="383" t="s">
        <v>152</v>
      </c>
      <c r="L195" s="383" t="s">
        <v>177</v>
      </c>
    </row>
    <row r="196" spans="3:12">
      <c r="C196" s="398" t="s">
        <v>192</v>
      </c>
      <c r="D196" s="263" t="e">
        <f>D191/1000</f>
        <v>#REF!</v>
      </c>
      <c r="E196" s="263" t="e">
        <f t="shared" ref="E196:K197" si="3">(D196+E191/1000)</f>
        <v>#REF!</v>
      </c>
      <c r="F196" s="263" t="e">
        <f t="shared" si="3"/>
        <v>#REF!</v>
      </c>
      <c r="G196" s="263" t="e">
        <f t="shared" si="3"/>
        <v>#REF!</v>
      </c>
      <c r="H196" s="263" t="e">
        <f t="shared" si="3"/>
        <v>#REF!</v>
      </c>
      <c r="I196" s="263" t="e">
        <f t="shared" si="3"/>
        <v>#REF!</v>
      </c>
      <c r="J196" s="263" t="e">
        <f t="shared" si="3"/>
        <v>#REF!</v>
      </c>
      <c r="K196" s="263" t="e">
        <f t="shared" si="3"/>
        <v>#REF!</v>
      </c>
      <c r="L196" s="263" t="e">
        <f>-#REF!/1000</f>
        <v>#REF!</v>
      </c>
    </row>
    <row r="197" spans="3:12">
      <c r="C197" s="398" t="s">
        <v>191</v>
      </c>
      <c r="D197" s="263">
        <f>D192/1000</f>
        <v>32.886606198902996</v>
      </c>
      <c r="E197" s="263">
        <f t="shared" si="3"/>
        <v>87.517779020492995</v>
      </c>
      <c r="F197" s="263">
        <f t="shared" si="3"/>
        <v>290.07421054987799</v>
      </c>
      <c r="G197" s="263">
        <f t="shared" si="3"/>
        <v>312.52391822330998</v>
      </c>
      <c r="H197" s="263">
        <f t="shared" si="3"/>
        <v>369.09901363432721</v>
      </c>
      <c r="I197" s="263">
        <f t="shared" si="3"/>
        <v>372.25550207303604</v>
      </c>
      <c r="J197" s="263">
        <f t="shared" si="3"/>
        <v>391.43426015504104</v>
      </c>
      <c r="K197" s="263">
        <f t="shared" si="3"/>
        <v>426.45006964263155</v>
      </c>
      <c r="L197" s="263" t="e">
        <f>-#REF!/1000</f>
        <v>#REF!</v>
      </c>
    </row>
    <row r="198" spans="3:12">
      <c r="C198" s="395"/>
      <c r="D198" s="263"/>
      <c r="E198" s="263"/>
      <c r="F198" s="263"/>
      <c r="G198" s="263"/>
      <c r="H198" s="263"/>
      <c r="I198" s="263"/>
      <c r="J198" s="263"/>
      <c r="K198" s="263"/>
    </row>
    <row r="208" spans="3:12">
      <c r="D208" s="380">
        <v>1395</v>
      </c>
      <c r="E208" s="387">
        <v>1396</v>
      </c>
      <c r="F208" s="380">
        <v>1397</v>
      </c>
    </row>
    <row r="209" spans="3:6">
      <c r="C209" s="387" t="s">
        <v>168</v>
      </c>
      <c r="D209" s="263" t="e">
        <f>-#REF!/#REF!*100</f>
        <v>#REF!</v>
      </c>
      <c r="E209" s="263" t="e">
        <f>-#REF!/#REF!*100</f>
        <v>#REF!</v>
      </c>
      <c r="F209" s="263" t="e">
        <f>-#REF!/#REF!*100</f>
        <v>#REF!</v>
      </c>
    </row>
    <row r="210" spans="3:6">
      <c r="C210" s="387" t="s">
        <v>169</v>
      </c>
      <c r="D210" s="263" t="e">
        <f>-#REF!/#REF!*100</f>
        <v>#REF!</v>
      </c>
      <c r="E210" s="263" t="e">
        <f>-#REF!/#REF!*100</f>
        <v>#REF!</v>
      </c>
      <c r="F210" s="263" t="e">
        <f>-#REF!/#REF!*100</f>
        <v>#REF!</v>
      </c>
    </row>
    <row r="227" spans="2:12">
      <c r="F227" s="380">
        <f>31*3</f>
        <v>93</v>
      </c>
      <c r="G227" s="396">
        <f>31*4</f>
        <v>124</v>
      </c>
      <c r="H227" s="396">
        <f>31*5</f>
        <v>155</v>
      </c>
      <c r="I227" s="396">
        <f>31*6</f>
        <v>186</v>
      </c>
      <c r="J227" s="380">
        <f>I227+(30*1)</f>
        <v>216</v>
      </c>
      <c r="K227" s="396">
        <f>J227+30</f>
        <v>246</v>
      </c>
      <c r="L227" s="396">
        <f>K227+30</f>
        <v>276</v>
      </c>
    </row>
    <row r="228" spans="2:12">
      <c r="C228" s="396" t="s">
        <v>178</v>
      </c>
      <c r="D228" s="396" t="s">
        <v>179</v>
      </c>
      <c r="E228" s="396" t="s">
        <v>180</v>
      </c>
      <c r="F228" s="396" t="s">
        <v>181</v>
      </c>
      <c r="G228" s="396" t="s">
        <v>182</v>
      </c>
      <c r="H228" s="396" t="s">
        <v>183</v>
      </c>
      <c r="I228" s="396" t="s">
        <v>184</v>
      </c>
      <c r="J228" s="396" t="s">
        <v>185</v>
      </c>
      <c r="K228" s="396" t="s">
        <v>186</v>
      </c>
      <c r="L228" s="396" t="s">
        <v>187</v>
      </c>
    </row>
    <row r="229" spans="2:12">
      <c r="B229" s="380" t="e">
        <f>#REF!</f>
        <v>#REF!</v>
      </c>
      <c r="C229" s="396" t="s">
        <v>188</v>
      </c>
      <c r="D229" s="263" t="e">
        <f>$B$229*31/365</f>
        <v>#REF!</v>
      </c>
      <c r="E229" s="263" t="e">
        <f>$B$229*62/365</f>
        <v>#REF!</v>
      </c>
      <c r="F229" s="263" t="e">
        <f>$B$229*93/365</f>
        <v>#REF!</v>
      </c>
      <c r="G229" s="263" t="e">
        <f>$B$229*124/365</f>
        <v>#REF!</v>
      </c>
      <c r="H229" s="263" t="e">
        <f>$B$229*155/365</f>
        <v>#REF!</v>
      </c>
      <c r="I229" s="263" t="e">
        <f>$B$229*186/365</f>
        <v>#REF!</v>
      </c>
      <c r="J229" s="263" t="e">
        <f>$B$229*216/365</f>
        <v>#REF!</v>
      </c>
      <c r="K229" s="263" t="e">
        <f>$B$229*246/365</f>
        <v>#REF!</v>
      </c>
      <c r="L229" s="263" t="e">
        <f>$B$229*276/365</f>
        <v>#REF!</v>
      </c>
    </row>
    <row r="230" spans="2:12">
      <c r="C230" s="396" t="s">
        <v>189</v>
      </c>
      <c r="D230" s="263" t="e">
        <f>#REF!</f>
        <v>#REF!</v>
      </c>
      <c r="E230" s="263" t="e">
        <f>#REF!</f>
        <v>#REF!</v>
      </c>
      <c r="F230" s="263" t="e">
        <f>#REF!</f>
        <v>#REF!</v>
      </c>
      <c r="G230" s="263" t="e">
        <f>#REF!</f>
        <v>#REF!</v>
      </c>
      <c r="H230" s="263" t="e">
        <f>#REF!</f>
        <v>#REF!</v>
      </c>
      <c r="I230" s="263" t="e">
        <f>#REF!</f>
        <v>#REF!</v>
      </c>
      <c r="J230" s="263" t="e">
        <f>#REF!</f>
        <v>#REF!</v>
      </c>
      <c r="K230" s="263" t="e">
        <f>#REF!</f>
        <v>#REF!</v>
      </c>
      <c r="L230" s="263" t="e">
        <f>#REF!</f>
        <v>#REF!</v>
      </c>
    </row>
    <row r="234" spans="2:12">
      <c r="E234" s="387"/>
      <c r="F234" s="387"/>
      <c r="G234" s="387"/>
      <c r="H234" s="387"/>
      <c r="I234" s="387"/>
      <c r="J234" s="387"/>
      <c r="K234" s="387"/>
    </row>
    <row r="249" spans="3:5">
      <c r="E249" s="380" t="e">
        <f>#REF!</f>
        <v>#REF!</v>
      </c>
    </row>
    <row r="250" spans="3:5">
      <c r="C250" s="400" t="s">
        <v>199</v>
      </c>
      <c r="D250" s="263" t="e">
        <f>E250/$E$249*100</f>
        <v>#REF!</v>
      </c>
      <c r="E250" s="380" t="e">
        <f>#REF!</f>
        <v>#REF!</v>
      </c>
    </row>
    <row r="251" spans="3:5">
      <c r="C251" s="380" t="e">
        <f>#REF!</f>
        <v>#REF!</v>
      </c>
      <c r="D251" s="263" t="e">
        <f>E251/$E$249*100</f>
        <v>#REF!</v>
      </c>
      <c r="E251" s="380" t="e">
        <f>#REF!</f>
        <v>#REF!</v>
      </c>
    </row>
    <row r="252" spans="3:5">
      <c r="C252" s="400" t="e">
        <f>#REF!</f>
        <v>#REF!</v>
      </c>
      <c r="D252" s="263" t="e">
        <f>E252/$E$249*100</f>
        <v>#REF!</v>
      </c>
      <c r="E252" s="380" t="e">
        <f>#REF!</f>
        <v>#REF!</v>
      </c>
    </row>
    <row r="253" spans="3:5">
      <c r="C253" s="403" t="e">
        <f>#REF!</f>
        <v>#REF!</v>
      </c>
      <c r="D253" s="263" t="e">
        <f>E253/$E$249*100</f>
        <v>#REF!</v>
      </c>
      <c r="E253" s="403" t="e">
        <f>#REF!</f>
        <v>#REF!</v>
      </c>
    </row>
    <row r="254" spans="3:5">
      <c r="C254" s="403" t="s">
        <v>163</v>
      </c>
      <c r="D254" s="263" t="e">
        <f>E254/$E$249*100</f>
        <v>#REF!</v>
      </c>
      <c r="E254" s="380" t="e">
        <f>E249-E250-E251-E252-E253</f>
        <v>#REF!</v>
      </c>
    </row>
    <row r="263" spans="5:18">
      <c r="E263" s="380">
        <v>1</v>
      </c>
      <c r="F263" s="380">
        <v>2</v>
      </c>
      <c r="G263" s="380">
        <v>3</v>
      </c>
      <c r="H263" s="401">
        <v>4</v>
      </c>
      <c r="I263" s="401">
        <v>5</v>
      </c>
      <c r="J263" s="401">
        <v>6</v>
      </c>
      <c r="K263" s="401">
        <v>7</v>
      </c>
      <c r="L263" s="401">
        <v>8</v>
      </c>
      <c r="M263" s="401">
        <v>9</v>
      </c>
      <c r="N263" s="401">
        <v>10</v>
      </c>
      <c r="O263" s="401">
        <v>11</v>
      </c>
      <c r="P263" s="401">
        <v>12</v>
      </c>
    </row>
    <row r="264" spans="5:18">
      <c r="E264" s="380">
        <f>'[6]وضع مالی ج2'!$L$26</f>
        <v>42945.057433210997</v>
      </c>
      <c r="F264" s="380">
        <f>'[7]وضع مالی ج2'!$L$26</f>
        <v>134319.53958318499</v>
      </c>
      <c r="G264" s="380">
        <f>'[8]وضع مالی ج2'!$L$26</f>
        <v>165281.72218025601</v>
      </c>
      <c r="H264" s="380">
        <f>'[9]وضع مالی ج2'!$L$26</f>
        <v>196288.55054976404</v>
      </c>
      <c r="I264" s="380" t="e">
        <f>#REF!</f>
        <v>#REF!</v>
      </c>
    </row>
    <row r="265" spans="5:18">
      <c r="E265" s="380">
        <f>E264</f>
        <v>42945.057433210997</v>
      </c>
      <c r="F265" s="380">
        <f>F264-E264</f>
        <v>91374.482149973992</v>
      </c>
      <c r="G265" s="401">
        <f>G264-F264</f>
        <v>30962.18259707102</v>
      </c>
      <c r="H265" s="401">
        <f>H264-G264</f>
        <v>31006.828369508032</v>
      </c>
      <c r="I265" s="380" t="e">
        <f>I264-H264</f>
        <v>#REF!</v>
      </c>
      <c r="J265" s="401" t="e">
        <f t="shared" ref="J265:P265" si="4">I265</f>
        <v>#REF!</v>
      </c>
      <c r="K265" s="401" t="e">
        <f t="shared" si="4"/>
        <v>#REF!</v>
      </c>
      <c r="L265" s="401" t="e">
        <f t="shared" si="4"/>
        <v>#REF!</v>
      </c>
      <c r="M265" s="401" t="e">
        <f t="shared" si="4"/>
        <v>#REF!</v>
      </c>
      <c r="N265" s="401" t="e">
        <f t="shared" si="4"/>
        <v>#REF!</v>
      </c>
      <c r="O265" s="401" t="e">
        <f t="shared" si="4"/>
        <v>#REF!</v>
      </c>
      <c r="P265" s="401" t="e">
        <f t="shared" si="4"/>
        <v>#REF!</v>
      </c>
      <c r="Q265" s="404" t="e">
        <f>SUM(E265:P265)</f>
        <v>#REF!</v>
      </c>
    </row>
    <row r="266" spans="5:18">
      <c r="Q266" s="380" t="e">
        <f>#REF!</f>
        <v>#REF!</v>
      </c>
      <c r="R266" s="380" t="e">
        <f>Q265/Q266*100</f>
        <v>#REF!</v>
      </c>
    </row>
    <row r="267" spans="5:18">
      <c r="P267" s="389" t="e">
        <f>SUM(E265:P265)</f>
        <v>#REF!</v>
      </c>
      <c r="R267" s="380" t="e">
        <f>Q266-Q265</f>
        <v>#REF!</v>
      </c>
    </row>
    <row r="268" spans="5:18">
      <c r="P268" s="380" t="e">
        <f>P267+45000</f>
        <v>#REF!</v>
      </c>
    </row>
    <row r="271" spans="5:18">
      <c r="P271" s="380">
        <v>100</v>
      </c>
    </row>
    <row r="272" spans="5:18">
      <c r="P272" s="380">
        <v>620</v>
      </c>
    </row>
    <row r="273" spans="3:16">
      <c r="P273" s="380">
        <v>45</v>
      </c>
    </row>
    <row r="275" spans="3:16">
      <c r="D275" s="380" t="e">
        <f>#REF!</f>
        <v>#REF!</v>
      </c>
    </row>
    <row r="276" spans="3:16">
      <c r="C276" s="380" t="e">
        <f>#REF!</f>
        <v>#REF!</v>
      </c>
      <c r="D276" s="380" t="e">
        <f>#REF!</f>
        <v>#REF!</v>
      </c>
      <c r="E276" s="263" t="e">
        <f t="shared" ref="E276:E281" si="5">D276/$D$275*100</f>
        <v>#REF!</v>
      </c>
    </row>
    <row r="277" spans="3:16">
      <c r="C277" s="402" t="s">
        <v>200</v>
      </c>
      <c r="D277" s="380" t="e">
        <f>#REF!</f>
        <v>#REF!</v>
      </c>
      <c r="E277" s="263" t="e">
        <f t="shared" si="5"/>
        <v>#REF!</v>
      </c>
    </row>
    <row r="278" spans="3:16">
      <c r="C278" s="380" t="e">
        <f>#REF!</f>
        <v>#REF!</v>
      </c>
      <c r="D278" s="380" t="e">
        <f>#REF!</f>
        <v>#REF!</v>
      </c>
      <c r="E278" s="263" t="e">
        <f t="shared" si="5"/>
        <v>#REF!</v>
      </c>
    </row>
    <row r="279" spans="3:16">
      <c r="C279" s="380" t="e">
        <f>#REF!</f>
        <v>#REF!</v>
      </c>
      <c r="D279" s="380" t="e">
        <f>#REF!</f>
        <v>#REF!</v>
      </c>
      <c r="E279" s="263" t="e">
        <f t="shared" si="5"/>
        <v>#REF!</v>
      </c>
    </row>
    <row r="280" spans="3:16">
      <c r="C280" s="380" t="e">
        <f>#REF!</f>
        <v>#REF!</v>
      </c>
      <c r="D280" s="380" t="e">
        <f>#REF!</f>
        <v>#REF!</v>
      </c>
      <c r="E280" s="263" t="e">
        <f t="shared" si="5"/>
        <v>#REF!</v>
      </c>
    </row>
    <row r="281" spans="3:16">
      <c r="C281" s="402" t="s">
        <v>163</v>
      </c>
      <c r="D281" s="380" t="e">
        <f>D275-SUM(D276:D280)</f>
        <v>#REF!</v>
      </c>
      <c r="E281" s="263" t="e">
        <f t="shared" si="5"/>
        <v>#REF!</v>
      </c>
    </row>
    <row r="288" spans="3:16">
      <c r="C288" s="380" t="e">
        <f>#REF!</f>
        <v>#REF!</v>
      </c>
      <c r="D288" s="380" t="e">
        <f>#REF!</f>
        <v>#REF!</v>
      </c>
      <c r="E288" s="263" t="e">
        <f>D288/$D$275*100</f>
        <v>#REF!</v>
      </c>
    </row>
    <row r="289" spans="3:5">
      <c r="C289" s="380" t="e">
        <f>#REF!</f>
        <v>#REF!</v>
      </c>
      <c r="D289" s="380" t="e">
        <f>#REF!</f>
        <v>#REF!</v>
      </c>
      <c r="E289" s="263" t="e">
        <f>D289/$D$275*100</f>
        <v>#REF!</v>
      </c>
    </row>
    <row r="290" spans="3:5">
      <c r="C290" s="380" t="e">
        <f>#REF!</f>
        <v>#REF!</v>
      </c>
      <c r="D290" s="380" t="e">
        <f>#REF!</f>
        <v>#REF!</v>
      </c>
      <c r="E290" s="263" t="e">
        <f>D290/$D$275*100</f>
        <v>#REF!</v>
      </c>
    </row>
    <row r="291" spans="3:5">
      <c r="C291" s="403" t="s">
        <v>195</v>
      </c>
      <c r="D291" s="380" t="e">
        <f>#REF!+#REF!+#REF!+#REF!</f>
        <v>#REF!</v>
      </c>
      <c r="E291" s="263" t="e">
        <f>D291/$D$275*100</f>
        <v>#REF!</v>
      </c>
    </row>
    <row r="303" spans="3:5">
      <c r="C303" s="405" t="s">
        <v>201</v>
      </c>
      <c r="D303" s="263">
        <v>34.504722842296978</v>
      </c>
    </row>
    <row r="304" spans="3:5">
      <c r="C304" s="405" t="s">
        <v>202</v>
      </c>
      <c r="D304" s="263" t="e">
        <f>#REF!</f>
        <v>#REF!</v>
      </c>
    </row>
    <row r="305" spans="3:4">
      <c r="C305" s="405" t="s">
        <v>203</v>
      </c>
      <c r="D305" s="263" t="e">
        <f>#REF!</f>
        <v>#REF!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46"/>
    <pageSetUpPr fitToPage="1"/>
  </sheetPr>
  <dimension ref="A1:AA70"/>
  <sheetViews>
    <sheetView rightToLeft="1" topLeftCell="F1" zoomScale="90" zoomScaleNormal="90" workbookViewId="0">
      <selection activeCell="K23" sqref="K23"/>
    </sheetView>
  </sheetViews>
  <sheetFormatPr defaultColWidth="9.140625" defaultRowHeight="15.75"/>
  <cols>
    <col min="1" max="1" width="9.140625" style="1" customWidth="1"/>
    <col min="2" max="2" width="23.140625" style="1" customWidth="1"/>
    <col min="3" max="5" width="14.85546875" style="1" customWidth="1"/>
    <col min="6" max="8" width="14.7109375" style="1" customWidth="1"/>
    <col min="9" max="10" width="14.85546875" style="20" customWidth="1"/>
    <col min="11" max="16384" width="9.140625" style="1"/>
  </cols>
  <sheetData>
    <row r="1" spans="1:27">
      <c r="B1" s="136"/>
      <c r="C1" s="136"/>
      <c r="D1" s="136"/>
      <c r="E1" s="136"/>
      <c r="F1" s="136"/>
      <c r="G1" s="136"/>
      <c r="H1" s="136"/>
      <c r="I1" s="136"/>
      <c r="J1" s="136"/>
    </row>
    <row r="2" spans="1:27">
      <c r="B2" s="136"/>
      <c r="C2" s="136"/>
      <c r="D2" s="136"/>
      <c r="E2" s="136"/>
      <c r="F2" s="136"/>
      <c r="G2" s="136"/>
      <c r="H2" s="136"/>
      <c r="I2" s="136"/>
      <c r="J2" s="136"/>
    </row>
    <row r="4" spans="1:27" ht="22.5">
      <c r="AA4" s="137"/>
    </row>
    <row r="6" spans="1:27" ht="30" customHeight="1">
      <c r="B6" s="473" t="s">
        <v>123</v>
      </c>
      <c r="C6" s="473"/>
      <c r="D6" s="473"/>
      <c r="E6" s="473"/>
      <c r="F6" s="473"/>
      <c r="G6" s="473"/>
      <c r="H6" s="473"/>
      <c r="I6" s="473"/>
      <c r="J6" s="473"/>
      <c r="O6" s="138"/>
      <c r="P6" s="138"/>
      <c r="Q6" s="138"/>
      <c r="R6" s="139"/>
      <c r="S6" s="138"/>
      <c r="T6" s="138"/>
      <c r="U6" s="138"/>
      <c r="V6" s="138"/>
      <c r="W6" s="138"/>
      <c r="X6" s="140"/>
      <c r="Y6" s="138"/>
      <c r="Z6" s="138"/>
    </row>
    <row r="7" spans="1:27" ht="24" customHeight="1" thickBot="1">
      <c r="B7" s="141"/>
      <c r="C7" s="141"/>
      <c r="D7" s="141"/>
      <c r="E7" s="141"/>
      <c r="F7" s="141"/>
      <c r="G7" s="141"/>
      <c r="H7" s="141"/>
      <c r="I7" s="142"/>
      <c r="N7" s="462" t="s">
        <v>2</v>
      </c>
      <c r="O7" s="462"/>
      <c r="P7" s="462"/>
      <c r="Q7" s="462"/>
      <c r="R7" s="462"/>
      <c r="S7" s="462"/>
      <c r="T7" s="462"/>
      <c r="U7" s="462"/>
      <c r="V7" s="462"/>
      <c r="W7" s="462"/>
      <c r="X7" s="462"/>
      <c r="Y7" s="462"/>
      <c r="Z7" s="462"/>
    </row>
    <row r="8" spans="1:27" ht="33.75" customHeight="1">
      <c r="B8" s="474" t="s">
        <v>69</v>
      </c>
      <c r="C8" s="477" t="s">
        <v>113</v>
      </c>
      <c r="D8" s="478"/>
      <c r="E8" s="478"/>
      <c r="F8" s="478"/>
      <c r="G8" s="478"/>
      <c r="H8" s="479"/>
      <c r="I8" s="480" t="s">
        <v>104</v>
      </c>
      <c r="J8" s="481"/>
    </row>
    <row r="9" spans="1:27" ht="21">
      <c r="B9" s="475"/>
      <c r="C9" s="482" t="s">
        <v>102</v>
      </c>
      <c r="D9" s="483"/>
      <c r="E9" s="484"/>
      <c r="F9" s="483" t="s">
        <v>71</v>
      </c>
      <c r="G9" s="483"/>
      <c r="H9" s="485"/>
      <c r="I9" s="486" t="s">
        <v>103</v>
      </c>
      <c r="J9" s="487"/>
    </row>
    <row r="10" spans="1:27" ht="21">
      <c r="B10" s="476"/>
      <c r="C10" s="143" t="s">
        <v>99</v>
      </c>
      <c r="D10" s="144" t="s">
        <v>100</v>
      </c>
      <c r="E10" s="145" t="s">
        <v>101</v>
      </c>
      <c r="F10" s="167" t="s">
        <v>99</v>
      </c>
      <c r="G10" s="167" t="s">
        <v>100</v>
      </c>
      <c r="H10" s="168" t="s">
        <v>101</v>
      </c>
      <c r="I10" s="169" t="s">
        <v>70</v>
      </c>
      <c r="J10" s="170" t="s">
        <v>71</v>
      </c>
      <c r="L10" s="146"/>
    </row>
    <row r="11" spans="1:27" s="19" customFormat="1" ht="33.75" customHeight="1">
      <c r="B11" s="163" t="s">
        <v>119</v>
      </c>
      <c r="C11" s="164">
        <v>1000</v>
      </c>
      <c r="D11" s="133">
        <v>297</v>
      </c>
      <c r="E11" s="183">
        <f>C11+D11</f>
        <v>1297</v>
      </c>
      <c r="F11" s="133">
        <v>1000</v>
      </c>
      <c r="G11" s="133">
        <v>297</v>
      </c>
      <c r="H11" s="165">
        <f>F11+G11</f>
        <v>1297</v>
      </c>
      <c r="I11" s="182">
        <v>100</v>
      </c>
      <c r="J11" s="166">
        <v>100</v>
      </c>
    </row>
    <row r="12" spans="1:27" ht="27.95" customHeight="1">
      <c r="B12" s="5" t="s">
        <v>5</v>
      </c>
      <c r="C12" s="181">
        <v>1085</v>
      </c>
      <c r="D12" s="129">
        <v>253.81</v>
      </c>
      <c r="E12" s="131">
        <f>C12+D12</f>
        <v>1338.81</v>
      </c>
      <c r="F12" s="129">
        <f>C12</f>
        <v>1085</v>
      </c>
      <c r="G12" s="129">
        <f>D12</f>
        <v>253.81</v>
      </c>
      <c r="H12" s="180">
        <f>G12+F12</f>
        <v>1338.81</v>
      </c>
      <c r="I12" s="219">
        <v>55.42</v>
      </c>
      <c r="J12" s="180">
        <f>I12</f>
        <v>55.42</v>
      </c>
    </row>
    <row r="13" spans="1:27" ht="27.95" customHeight="1">
      <c r="B13" s="5" t="s">
        <v>6</v>
      </c>
      <c r="C13" s="181">
        <v>1361.2</v>
      </c>
      <c r="D13" s="129">
        <v>258.07</v>
      </c>
      <c r="E13" s="131">
        <f>C13+D13</f>
        <v>1619.27</v>
      </c>
      <c r="F13" s="199">
        <f>(C12*31+C13*31)/62</f>
        <v>1223.1000000000001</v>
      </c>
      <c r="G13" s="129">
        <f>(D12*31+D13*31)/62</f>
        <v>255.93999999999997</v>
      </c>
      <c r="H13" s="180">
        <f>G13+F13</f>
        <v>1479.0400000000002</v>
      </c>
      <c r="I13" s="219">
        <v>59.51</v>
      </c>
      <c r="J13" s="200">
        <f>(I12*31+I13*31)/62</f>
        <v>57.464999999999996</v>
      </c>
    </row>
    <row r="14" spans="1:27" ht="27.95" customHeight="1">
      <c r="A14" s="20"/>
      <c r="B14" s="217" t="s">
        <v>7</v>
      </c>
      <c r="C14" s="129">
        <v>1062.53</v>
      </c>
      <c r="D14" s="129">
        <v>181.27</v>
      </c>
      <c r="E14" s="131">
        <f>C14+D14</f>
        <v>1243.8</v>
      </c>
      <c r="F14" s="199">
        <f>(C12*31+C13*31+C14*31)/93</f>
        <v>1169.5766666666668</v>
      </c>
      <c r="G14" s="129">
        <f>(D12*31+D13*31+D14*31)/93</f>
        <v>231.04999999999998</v>
      </c>
      <c r="H14" s="180">
        <f>G14+F14</f>
        <v>1400.6266666666668</v>
      </c>
      <c r="I14" s="181">
        <v>60.65</v>
      </c>
      <c r="J14" s="200">
        <f>(I12*31+I13*31+I14*31)/93</f>
        <v>58.526666666666664</v>
      </c>
      <c r="K14" s="148"/>
    </row>
    <row r="15" spans="1:27" ht="27.95" customHeight="1" thickBot="1">
      <c r="A15" s="20"/>
      <c r="B15" s="21" t="s">
        <v>8</v>
      </c>
      <c r="C15" s="202">
        <v>939.73</v>
      </c>
      <c r="D15" s="134">
        <v>167.41</v>
      </c>
      <c r="E15" s="201">
        <f>C15+D15</f>
        <v>1107.1400000000001</v>
      </c>
      <c r="F15" s="134">
        <f>(C12*31+C13*31+C14*31+C15*31)/124</f>
        <v>1112.115</v>
      </c>
      <c r="G15" s="134">
        <f>(D12*31+D13*31+D14*31+D15*31)/124</f>
        <v>215.14</v>
      </c>
      <c r="H15" s="147">
        <f>G15+F15</f>
        <v>1327.2550000000001</v>
      </c>
      <c r="I15" s="220">
        <v>56.82</v>
      </c>
      <c r="J15" s="184">
        <f>(I12*31+I13*31+I14*31+I15*31)/124+0.12</f>
        <v>58.219999999999992</v>
      </c>
      <c r="K15" s="148"/>
    </row>
    <row r="16" spans="1:27" ht="21.75" customHeight="1">
      <c r="A16" s="20"/>
      <c r="B16" s="7"/>
      <c r="C16" s="129"/>
      <c r="D16" s="129"/>
      <c r="E16" s="129"/>
      <c r="F16" s="81"/>
      <c r="G16" s="129"/>
      <c r="H16" s="129"/>
      <c r="I16" s="129"/>
      <c r="J16" s="218"/>
      <c r="K16" s="148"/>
    </row>
    <row r="17" spans="1:26" ht="24.95" customHeight="1">
      <c r="A17" s="20"/>
      <c r="B17" s="4"/>
      <c r="C17" s="463"/>
      <c r="D17" s="463"/>
      <c r="E17" s="128"/>
      <c r="F17" s="128"/>
      <c r="G17" s="135"/>
      <c r="H17" s="464" t="s">
        <v>53</v>
      </c>
      <c r="I17" s="465"/>
      <c r="J17" s="466"/>
      <c r="L17" s="146"/>
    </row>
    <row r="18" spans="1:26" ht="24.95" customHeight="1">
      <c r="A18" s="20"/>
      <c r="B18" s="4"/>
      <c r="C18" s="463"/>
      <c r="D18" s="463"/>
      <c r="E18" s="125"/>
      <c r="F18" s="125"/>
      <c r="G18" s="125"/>
      <c r="H18" s="467" t="s">
        <v>54</v>
      </c>
      <c r="I18" s="463"/>
      <c r="J18" s="468"/>
      <c r="L18" s="146"/>
    </row>
    <row r="19" spans="1:26" ht="24.95" customHeight="1">
      <c r="A19" s="20"/>
      <c r="B19" s="4"/>
      <c r="C19" s="469"/>
      <c r="D19" s="469"/>
      <c r="E19" s="4"/>
      <c r="F19" s="4"/>
      <c r="G19" s="4"/>
      <c r="H19" s="470" t="s">
        <v>122</v>
      </c>
      <c r="I19" s="471"/>
      <c r="J19" s="472"/>
      <c r="K19" s="20"/>
      <c r="L19" s="146"/>
    </row>
    <row r="20" spans="1:26" ht="24.95" customHeight="1">
      <c r="A20" s="20"/>
      <c r="B20" s="122"/>
      <c r="C20" s="149"/>
      <c r="D20" s="149"/>
      <c r="E20" s="149"/>
      <c r="F20" s="122"/>
      <c r="G20" s="122"/>
      <c r="H20" s="122"/>
      <c r="I20" s="118"/>
      <c r="J20" s="150"/>
      <c r="K20" s="20"/>
    </row>
    <row r="21" spans="1:26" ht="24.95" customHeight="1">
      <c r="A21" s="20"/>
      <c r="B21" s="151"/>
      <c r="C21" s="151"/>
      <c r="D21" s="151"/>
      <c r="E21" s="151"/>
      <c r="F21" s="151"/>
      <c r="G21" s="151"/>
      <c r="H21" s="151"/>
      <c r="I21" s="151"/>
      <c r="J21" s="151"/>
    </row>
    <row r="22" spans="1:26" ht="24.95" customHeight="1">
      <c r="A22" s="20"/>
      <c r="B22" s="152"/>
      <c r="C22" s="152"/>
      <c r="D22" s="152"/>
      <c r="E22" s="152"/>
      <c r="F22" s="152"/>
      <c r="G22" s="152"/>
      <c r="H22" s="152"/>
      <c r="I22" s="153"/>
      <c r="J22" s="154"/>
    </row>
    <row r="23" spans="1:26" ht="24.95" customHeight="1">
      <c r="B23" s="458"/>
      <c r="C23" s="458"/>
      <c r="D23" s="458"/>
      <c r="E23" s="458"/>
      <c r="F23" s="458"/>
      <c r="G23" s="458"/>
      <c r="H23" s="458"/>
      <c r="I23" s="461"/>
      <c r="J23" s="461"/>
    </row>
    <row r="24" spans="1:26" ht="24.95" customHeight="1">
      <c r="B24" s="458"/>
      <c r="C24" s="458"/>
      <c r="D24" s="458"/>
      <c r="E24" s="458"/>
      <c r="F24" s="458"/>
      <c r="G24" s="458"/>
      <c r="H24" s="458"/>
      <c r="I24" s="461"/>
      <c r="J24" s="461"/>
      <c r="N24" s="462"/>
      <c r="O24" s="462"/>
      <c r="P24" s="462"/>
      <c r="Q24" s="462"/>
      <c r="R24" s="462"/>
      <c r="S24" s="462"/>
      <c r="T24" s="462"/>
      <c r="U24" s="462"/>
      <c r="V24" s="462"/>
      <c r="W24" s="462"/>
      <c r="X24" s="462"/>
      <c r="Y24" s="462"/>
      <c r="Z24" s="462"/>
    </row>
    <row r="25" spans="1:26" ht="24.95" customHeight="1">
      <c r="B25" s="458"/>
      <c r="C25" s="155"/>
      <c r="D25" s="155"/>
      <c r="E25" s="155"/>
      <c r="F25" s="155"/>
      <c r="G25" s="155"/>
      <c r="H25" s="155"/>
      <c r="I25" s="156"/>
      <c r="J25" s="157"/>
      <c r="M25" s="158"/>
    </row>
    <row r="26" spans="1:26" ht="31.7" customHeight="1">
      <c r="B26" s="171"/>
      <c r="C26" s="171"/>
      <c r="D26" s="171"/>
      <c r="E26" s="171"/>
      <c r="F26" s="171"/>
      <c r="G26" s="171"/>
      <c r="H26" s="171"/>
      <c r="I26" s="171"/>
      <c r="J26" s="171"/>
      <c r="M26" s="158"/>
    </row>
    <row r="27" spans="1:26" ht="26.25" customHeight="1">
      <c r="B27" s="172"/>
      <c r="C27" s="172"/>
      <c r="D27" s="172"/>
      <c r="E27" s="172"/>
      <c r="F27" s="172"/>
      <c r="G27" s="172"/>
      <c r="H27" s="172"/>
      <c r="I27" s="130"/>
      <c r="J27" s="162"/>
      <c r="M27" s="158"/>
    </row>
    <row r="28" spans="1:26" ht="26.25" customHeight="1">
      <c r="B28" s="459"/>
      <c r="C28" s="459"/>
      <c r="D28" s="459"/>
      <c r="E28" s="459"/>
      <c r="F28" s="459"/>
      <c r="G28" s="460"/>
      <c r="H28" s="460"/>
      <c r="I28" s="173"/>
      <c r="J28" s="6"/>
    </row>
    <row r="29" spans="1:26" ht="26.25" customHeight="1">
      <c r="B29" s="459"/>
      <c r="C29" s="459"/>
      <c r="D29" s="459"/>
      <c r="E29" s="459"/>
      <c r="F29" s="460"/>
      <c r="G29" s="460"/>
      <c r="H29" s="460"/>
      <c r="I29" s="173"/>
      <c r="J29" s="6"/>
      <c r="Z29" s="137"/>
    </row>
    <row r="30" spans="1:26" ht="39.75" customHeight="1">
      <c r="B30" s="459"/>
      <c r="C30" s="121"/>
      <c r="D30" s="121"/>
      <c r="E30" s="121"/>
      <c r="F30" s="121"/>
      <c r="G30" s="121"/>
      <c r="H30" s="121"/>
      <c r="I30" s="173"/>
      <c r="J30" s="6"/>
    </row>
    <row r="31" spans="1:26" ht="26.25" customHeight="1">
      <c r="B31" s="4"/>
      <c r="C31" s="129"/>
      <c r="D31" s="129"/>
      <c r="E31" s="129"/>
      <c r="F31" s="129"/>
      <c r="G31" s="129"/>
      <c r="H31" s="129"/>
      <c r="I31" s="129"/>
      <c r="J31" s="6"/>
    </row>
    <row r="32" spans="1:26" ht="26.25" customHeight="1">
      <c r="B32" s="4"/>
      <c r="C32" s="129"/>
      <c r="D32" s="129"/>
      <c r="E32" s="129"/>
      <c r="F32" s="129"/>
      <c r="G32" s="129"/>
      <c r="H32" s="129"/>
      <c r="I32" s="129"/>
      <c r="J32" s="6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</row>
    <row r="33" spans="1:11" ht="26.25" customHeight="1">
      <c r="B33" s="4"/>
      <c r="C33" s="129"/>
      <c r="D33" s="129"/>
      <c r="E33" s="129"/>
      <c r="F33" s="129"/>
      <c r="G33" s="129"/>
      <c r="H33" s="129"/>
      <c r="I33" s="129"/>
      <c r="J33" s="6"/>
    </row>
    <row r="34" spans="1:11" ht="26.25" customHeight="1">
      <c r="B34" s="4"/>
      <c r="C34" s="129"/>
      <c r="D34" s="129"/>
      <c r="E34" s="129"/>
      <c r="F34" s="129"/>
      <c r="G34" s="129"/>
      <c r="H34" s="129"/>
      <c r="I34" s="129"/>
      <c r="J34" s="124"/>
      <c r="K34" s="124"/>
    </row>
    <row r="35" spans="1:11" ht="26.25" customHeight="1">
      <c r="B35" s="4"/>
      <c r="C35" s="129"/>
      <c r="D35" s="129"/>
      <c r="E35" s="129"/>
      <c r="F35" s="129"/>
      <c r="G35" s="129"/>
      <c r="H35" s="129"/>
      <c r="I35" s="129"/>
      <c r="J35" s="124"/>
      <c r="K35" s="124"/>
    </row>
    <row r="36" spans="1:11" ht="26.25" customHeight="1">
      <c r="B36" s="4"/>
      <c r="C36" s="129"/>
      <c r="D36" s="129"/>
      <c r="E36" s="129"/>
      <c r="F36" s="129"/>
      <c r="G36" s="129"/>
      <c r="H36" s="129"/>
      <c r="I36" s="129"/>
      <c r="J36" s="124"/>
      <c r="K36" s="124"/>
    </row>
    <row r="37" spans="1:11" ht="26.25" customHeight="1">
      <c r="A37" s="2"/>
      <c r="B37" s="122"/>
      <c r="C37" s="132"/>
      <c r="D37" s="132"/>
      <c r="E37" s="132"/>
      <c r="F37" s="132"/>
      <c r="G37" s="132"/>
      <c r="H37" s="132"/>
      <c r="I37" s="132"/>
      <c r="J37" s="6"/>
    </row>
    <row r="38" spans="1:11" ht="26.25" customHeight="1">
      <c r="A38" s="2"/>
      <c r="B38" s="122"/>
      <c r="C38" s="132"/>
      <c r="D38" s="132"/>
      <c r="E38" s="132"/>
      <c r="F38" s="132"/>
      <c r="G38" s="132"/>
      <c r="H38" s="132"/>
      <c r="I38" s="132"/>
      <c r="J38" s="6"/>
    </row>
    <row r="39" spans="1:11" ht="26.25" customHeight="1">
      <c r="A39" s="2"/>
      <c r="B39" s="122"/>
      <c r="C39" s="132"/>
      <c r="D39" s="132"/>
      <c r="E39" s="132"/>
      <c r="F39" s="132"/>
      <c r="G39" s="132"/>
      <c r="H39" s="132"/>
      <c r="I39" s="132"/>
      <c r="J39" s="6"/>
    </row>
    <row r="40" spans="1:11" ht="26.25" customHeight="1">
      <c r="A40" s="2"/>
      <c r="B40" s="122"/>
      <c r="C40" s="132"/>
      <c r="D40" s="132"/>
      <c r="E40" s="132"/>
      <c r="F40" s="132"/>
      <c r="G40" s="132"/>
      <c r="H40" s="132"/>
      <c r="I40" s="132"/>
      <c r="J40" s="6"/>
    </row>
    <row r="41" spans="1:11" ht="26.25" customHeight="1">
      <c r="A41" s="2"/>
      <c r="B41" s="122"/>
      <c r="C41" s="132"/>
      <c r="D41" s="132"/>
      <c r="E41" s="132"/>
      <c r="F41" s="132"/>
      <c r="G41" s="132"/>
      <c r="H41" s="132"/>
      <c r="I41" s="132"/>
      <c r="J41" s="6"/>
    </row>
    <row r="42" spans="1:11" ht="32.25" customHeight="1">
      <c r="A42" s="2"/>
      <c r="B42" s="174"/>
      <c r="C42" s="132"/>
      <c r="D42" s="132"/>
      <c r="E42" s="132"/>
      <c r="F42" s="132"/>
      <c r="G42" s="132"/>
      <c r="H42" s="132"/>
      <c r="I42" s="132"/>
      <c r="J42" s="6"/>
    </row>
    <row r="43" spans="1:11" ht="26.25" customHeight="1">
      <c r="A43" s="2"/>
      <c r="B43" s="122"/>
      <c r="C43" s="456"/>
      <c r="D43" s="456"/>
      <c r="E43" s="118"/>
      <c r="F43" s="118"/>
      <c r="G43" s="175"/>
      <c r="H43" s="176"/>
      <c r="I43" s="176"/>
      <c r="J43" s="160"/>
    </row>
    <row r="44" spans="1:11" ht="26.25" customHeight="1">
      <c r="A44" s="2"/>
      <c r="B44" s="122"/>
      <c r="C44" s="456"/>
      <c r="D44" s="456"/>
      <c r="E44" s="177"/>
      <c r="F44" s="177"/>
      <c r="G44" s="456"/>
      <c r="H44" s="456"/>
      <c r="I44" s="456"/>
      <c r="J44" s="160"/>
    </row>
    <row r="45" spans="1:11" ht="26.25" customHeight="1">
      <c r="A45" s="2"/>
      <c r="B45" s="122"/>
      <c r="C45" s="457"/>
      <c r="D45" s="457"/>
      <c r="E45" s="122"/>
      <c r="F45" s="122"/>
      <c r="G45" s="456"/>
      <c r="H45" s="456"/>
      <c r="I45" s="456"/>
      <c r="J45" s="161"/>
    </row>
    <row r="46" spans="1:11" ht="26.25" customHeight="1">
      <c r="A46" s="2"/>
      <c r="B46" s="14"/>
      <c r="C46" s="14"/>
      <c r="D46" s="14"/>
      <c r="E46" s="14"/>
      <c r="F46" s="14"/>
      <c r="G46" s="457"/>
      <c r="H46" s="457"/>
      <c r="I46" s="457"/>
      <c r="J46" s="162"/>
    </row>
    <row r="47" spans="1:11" ht="26.25" customHeight="1">
      <c r="A47" s="2"/>
      <c r="B47" s="14"/>
      <c r="C47" s="14"/>
      <c r="D47" s="14"/>
      <c r="E47" s="14"/>
      <c r="F47" s="14"/>
      <c r="G47" s="14"/>
      <c r="H47" s="14"/>
      <c r="I47" s="178"/>
      <c r="J47" s="162"/>
    </row>
    <row r="48" spans="1:11" ht="26.25" customHeight="1">
      <c r="A48" s="2"/>
      <c r="B48" s="2"/>
      <c r="C48" s="2"/>
      <c r="D48" s="2"/>
      <c r="E48" s="2"/>
      <c r="F48" s="2"/>
      <c r="G48" s="2"/>
      <c r="H48" s="2"/>
      <c r="I48" s="179"/>
    </row>
    <row r="49" spans="1:9" ht="26.25" customHeight="1">
      <c r="A49" s="2"/>
      <c r="B49" s="2"/>
      <c r="C49" s="2"/>
      <c r="D49" s="2"/>
      <c r="E49" s="2"/>
      <c r="F49" s="2"/>
      <c r="G49" s="2"/>
      <c r="H49" s="2"/>
      <c r="I49" s="179"/>
    </row>
    <row r="50" spans="1:9" ht="26.25" customHeight="1">
      <c r="A50" s="2"/>
      <c r="B50" s="2"/>
      <c r="C50" s="2"/>
      <c r="D50" s="2"/>
      <c r="E50" s="2"/>
      <c r="F50" s="2"/>
      <c r="G50" s="2"/>
      <c r="H50" s="2"/>
      <c r="I50" s="179"/>
    </row>
    <row r="51" spans="1:9" ht="26.25" customHeight="1">
      <c r="A51" s="2"/>
      <c r="B51" s="2"/>
      <c r="C51" s="2"/>
      <c r="D51" s="2"/>
      <c r="E51" s="2"/>
      <c r="F51" s="2"/>
      <c r="G51" s="2"/>
      <c r="H51" s="2"/>
      <c r="I51" s="179"/>
    </row>
    <row r="52" spans="1:9" ht="26.25" customHeight="1">
      <c r="A52" s="2"/>
      <c r="B52" s="2"/>
      <c r="C52" s="2"/>
      <c r="D52" s="2"/>
      <c r="E52" s="2"/>
      <c r="F52" s="2"/>
      <c r="G52" s="2"/>
      <c r="H52" s="2"/>
      <c r="I52" s="179"/>
    </row>
    <row r="53" spans="1:9" ht="26.25" customHeight="1">
      <c r="A53" s="2"/>
      <c r="B53" s="2"/>
      <c r="C53" s="2"/>
      <c r="D53" s="2"/>
      <c r="E53" s="2"/>
      <c r="F53" s="2"/>
      <c r="G53" s="2"/>
      <c r="H53" s="2"/>
      <c r="I53" s="179"/>
    </row>
    <row r="54" spans="1:9" ht="26.25" customHeight="1">
      <c r="A54" s="2"/>
      <c r="B54" s="2"/>
      <c r="C54" s="2"/>
      <c r="D54" s="2"/>
      <c r="E54" s="2"/>
      <c r="F54" s="2"/>
      <c r="G54" s="2"/>
      <c r="H54" s="2"/>
      <c r="I54" s="179"/>
    </row>
    <row r="55" spans="1:9" ht="26.25" customHeight="1">
      <c r="A55" s="2"/>
      <c r="B55" s="2"/>
      <c r="C55" s="2"/>
      <c r="D55" s="2"/>
      <c r="E55" s="2"/>
      <c r="F55" s="2"/>
      <c r="G55" s="2"/>
      <c r="H55" s="2"/>
      <c r="I55" s="179"/>
    </row>
    <row r="56" spans="1:9" ht="26.25" customHeight="1">
      <c r="A56" s="2"/>
      <c r="B56" s="2"/>
      <c r="C56" s="2"/>
      <c r="D56" s="2"/>
      <c r="E56" s="2"/>
      <c r="F56" s="2"/>
      <c r="G56" s="2"/>
      <c r="H56" s="2"/>
      <c r="I56" s="179"/>
    </row>
    <row r="57" spans="1:9" ht="26.25" customHeight="1">
      <c r="A57" s="2"/>
      <c r="B57" s="2"/>
      <c r="C57" s="2"/>
      <c r="D57" s="2"/>
      <c r="E57" s="2"/>
      <c r="F57" s="2"/>
      <c r="G57" s="2"/>
      <c r="H57" s="2"/>
      <c r="I57" s="179"/>
    </row>
    <row r="58" spans="1:9" ht="26.25" customHeight="1">
      <c r="A58" s="2"/>
      <c r="B58" s="2"/>
      <c r="C58" s="2"/>
      <c r="D58" s="2"/>
      <c r="E58" s="2"/>
      <c r="F58" s="2"/>
      <c r="G58" s="2"/>
      <c r="H58" s="2"/>
      <c r="I58" s="179"/>
    </row>
    <row r="59" spans="1:9" ht="26.25" customHeight="1">
      <c r="A59" s="2"/>
      <c r="B59" s="2"/>
      <c r="C59" s="2"/>
      <c r="D59" s="2"/>
      <c r="E59" s="2"/>
      <c r="F59" s="2"/>
      <c r="G59" s="2"/>
      <c r="H59" s="2"/>
      <c r="I59" s="179"/>
    </row>
    <row r="60" spans="1:9" ht="26.25" customHeight="1">
      <c r="A60" s="2"/>
      <c r="B60" s="2"/>
      <c r="C60" s="2"/>
      <c r="D60" s="2"/>
      <c r="E60" s="2"/>
      <c r="F60" s="2"/>
      <c r="G60" s="2"/>
      <c r="H60" s="2"/>
      <c r="I60" s="179"/>
    </row>
    <row r="61" spans="1:9" ht="26.25" customHeight="1">
      <c r="A61" s="2"/>
      <c r="B61" s="2"/>
      <c r="C61" s="2"/>
      <c r="D61" s="2"/>
      <c r="E61" s="2"/>
      <c r="F61" s="2"/>
      <c r="G61" s="2"/>
      <c r="H61" s="2"/>
      <c r="I61" s="179"/>
    </row>
    <row r="62" spans="1:9" ht="26.25" customHeight="1">
      <c r="A62" s="2"/>
      <c r="B62" s="2"/>
      <c r="C62" s="2"/>
      <c r="D62" s="2"/>
      <c r="E62" s="2"/>
      <c r="F62" s="2"/>
      <c r="G62" s="2"/>
      <c r="H62" s="2"/>
      <c r="I62" s="179"/>
    </row>
    <row r="63" spans="1:9">
      <c r="A63" s="2"/>
      <c r="B63" s="2"/>
      <c r="C63" s="2"/>
      <c r="D63" s="2"/>
      <c r="E63" s="2"/>
      <c r="F63" s="2"/>
      <c r="G63" s="2"/>
      <c r="H63" s="2"/>
      <c r="I63" s="179"/>
    </row>
    <row r="64" spans="1:9">
      <c r="A64" s="2"/>
      <c r="B64" s="2"/>
      <c r="C64" s="2"/>
      <c r="D64" s="2"/>
      <c r="E64" s="2"/>
      <c r="F64" s="2"/>
      <c r="G64" s="2"/>
      <c r="H64" s="2"/>
      <c r="I64" s="179"/>
    </row>
    <row r="65" spans="1:9">
      <c r="A65" s="2"/>
      <c r="B65" s="2"/>
      <c r="C65" s="2"/>
      <c r="D65" s="2"/>
      <c r="E65" s="2"/>
      <c r="F65" s="2"/>
      <c r="G65" s="2"/>
      <c r="H65" s="2"/>
      <c r="I65" s="179"/>
    </row>
    <row r="66" spans="1:9">
      <c r="A66" s="2"/>
      <c r="B66" s="2"/>
      <c r="C66" s="2"/>
      <c r="D66" s="2"/>
      <c r="E66" s="2"/>
      <c r="F66" s="2"/>
      <c r="G66" s="2"/>
      <c r="H66" s="2"/>
      <c r="I66" s="179"/>
    </row>
    <row r="67" spans="1:9">
      <c r="A67" s="2"/>
      <c r="B67" s="2"/>
      <c r="C67" s="2"/>
      <c r="D67" s="2"/>
      <c r="E67" s="2"/>
      <c r="F67" s="2"/>
      <c r="G67" s="2"/>
      <c r="H67" s="2"/>
      <c r="I67" s="179"/>
    </row>
    <row r="68" spans="1:9">
      <c r="A68" s="2"/>
      <c r="B68" s="2"/>
      <c r="C68" s="2"/>
      <c r="D68" s="2"/>
      <c r="E68" s="2"/>
      <c r="F68" s="2"/>
      <c r="G68" s="2"/>
      <c r="H68" s="2"/>
      <c r="I68" s="179"/>
    </row>
    <row r="69" spans="1:9">
      <c r="A69" s="2"/>
      <c r="B69" s="2"/>
      <c r="C69" s="2"/>
      <c r="D69" s="2"/>
      <c r="E69" s="2"/>
      <c r="F69" s="2"/>
      <c r="G69" s="2"/>
      <c r="H69" s="2"/>
      <c r="I69" s="179"/>
    </row>
    <row r="70" spans="1:9">
      <c r="A70" s="2"/>
      <c r="B70" s="2"/>
      <c r="C70" s="2"/>
      <c r="D70" s="2"/>
      <c r="E70" s="2"/>
      <c r="F70" s="2"/>
      <c r="G70" s="2"/>
      <c r="H70" s="2"/>
      <c r="I70" s="179"/>
    </row>
  </sheetData>
  <mergeCells count="30">
    <mergeCell ref="B6:J6"/>
    <mergeCell ref="N7:Z7"/>
    <mergeCell ref="B8:B10"/>
    <mergeCell ref="C8:H8"/>
    <mergeCell ref="I8:J8"/>
    <mergeCell ref="C9:E9"/>
    <mergeCell ref="F9:H9"/>
    <mergeCell ref="I9:J9"/>
    <mergeCell ref="N24:Z24"/>
    <mergeCell ref="C17:D17"/>
    <mergeCell ref="H17:J17"/>
    <mergeCell ref="C18:D18"/>
    <mergeCell ref="H18:J18"/>
    <mergeCell ref="C19:D19"/>
    <mergeCell ref="H19:J19"/>
    <mergeCell ref="C43:D43"/>
    <mergeCell ref="G46:I46"/>
    <mergeCell ref="C44:D44"/>
    <mergeCell ref="C45:D45"/>
    <mergeCell ref="B23:B25"/>
    <mergeCell ref="C23:H23"/>
    <mergeCell ref="G44:I44"/>
    <mergeCell ref="G45:I45"/>
    <mergeCell ref="B28:B30"/>
    <mergeCell ref="C28:E29"/>
    <mergeCell ref="F28:H29"/>
    <mergeCell ref="I23:J23"/>
    <mergeCell ref="C24:E24"/>
    <mergeCell ref="F24:H24"/>
    <mergeCell ref="I24:J24"/>
  </mergeCells>
  <printOptions horizontalCentered="1" verticalCentered="1"/>
  <pageMargins left="0" right="0" top="0" bottom="0" header="0" footer="0"/>
  <pageSetup paperSize="9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42"/>
    <pageSetUpPr fitToPage="1"/>
  </sheetPr>
  <dimension ref="A1:W54"/>
  <sheetViews>
    <sheetView rightToLeft="1" topLeftCell="E1" zoomScaleNormal="100" workbookViewId="0">
      <selection activeCell="X2" sqref="X2"/>
    </sheetView>
  </sheetViews>
  <sheetFormatPr defaultColWidth="9.140625" defaultRowHeight="21.75" customHeight="1"/>
  <cols>
    <col min="1" max="1" width="9.140625" style="1"/>
    <col min="2" max="2" width="41.85546875" style="1" customWidth="1"/>
    <col min="3" max="3" width="12.42578125" style="1" customWidth="1"/>
    <col min="4" max="4" width="9.7109375" style="2" bestFit="1" customWidth="1"/>
    <col min="5" max="5" width="9.7109375" style="2" customWidth="1"/>
    <col min="6" max="6" width="12.42578125" style="2" customWidth="1"/>
    <col min="7" max="7" width="4.5703125" style="2" customWidth="1"/>
    <col min="8" max="8" width="3.85546875" style="1" customWidth="1"/>
    <col min="9" max="11" width="10.7109375" style="1" customWidth="1"/>
    <col min="12" max="22" width="9.140625" style="1"/>
    <col min="23" max="23" width="3.7109375" style="1" customWidth="1"/>
    <col min="24" max="24" width="4" style="1" customWidth="1"/>
    <col min="25" max="16384" width="9.140625" style="1"/>
  </cols>
  <sheetData>
    <row r="1" spans="2:23" ht="21.75" customHeight="1">
      <c r="J1" s="73" t="s">
        <v>95</v>
      </c>
    </row>
    <row r="2" spans="2:23" ht="21.75" customHeight="1" thickBot="1">
      <c r="P2" s="13"/>
      <c r="Q2" s="98"/>
    </row>
    <row r="3" spans="2:23" ht="26.25">
      <c r="H3" s="488" t="s">
        <v>124</v>
      </c>
      <c r="I3" s="489"/>
      <c r="J3" s="489"/>
      <c r="K3" s="489"/>
      <c r="L3" s="489"/>
      <c r="M3" s="489"/>
      <c r="N3" s="489"/>
      <c r="O3" s="489"/>
      <c r="P3" s="489"/>
      <c r="Q3" s="489"/>
      <c r="R3" s="489"/>
      <c r="S3" s="489"/>
      <c r="T3" s="489"/>
      <c r="U3" s="489"/>
      <c r="V3" s="489"/>
      <c r="W3" s="490"/>
    </row>
    <row r="4" spans="2:23" ht="21.75" customHeight="1">
      <c r="B4" s="22" t="s">
        <v>0</v>
      </c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0"/>
    </row>
    <row r="5" spans="2:23" ht="21.75" customHeight="1" thickBot="1">
      <c r="B5" s="491" t="s">
        <v>115</v>
      </c>
      <c r="C5" s="492"/>
      <c r="D5" s="492"/>
      <c r="E5" s="492"/>
      <c r="F5" s="17"/>
      <c r="G5" s="17"/>
      <c r="H5" s="1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0"/>
    </row>
    <row r="6" spans="2:23" ht="21.75" customHeight="1" thickBot="1">
      <c r="B6" s="16"/>
      <c r="C6" s="23">
        <v>1392</v>
      </c>
      <c r="D6" s="23">
        <v>1393</v>
      </c>
      <c r="E6" s="24">
        <v>1394</v>
      </c>
      <c r="F6" s="25"/>
      <c r="G6" s="25"/>
      <c r="H6" s="1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0"/>
    </row>
    <row r="7" spans="2:23" ht="21" customHeight="1">
      <c r="B7" s="26" t="s">
        <v>13</v>
      </c>
      <c r="C7" s="85" t="e">
        <f>#REF!/1000</f>
        <v>#REF!</v>
      </c>
      <c r="D7" s="85" t="e">
        <f>#REF!/1000</f>
        <v>#REF!</v>
      </c>
      <c r="E7" s="28" t="e">
        <f>#REF!/1000</f>
        <v>#REF!</v>
      </c>
      <c r="F7" s="87"/>
      <c r="G7" s="27"/>
      <c r="H7" s="1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0"/>
    </row>
    <row r="8" spans="2:23" ht="21.75" customHeight="1">
      <c r="B8" s="26" t="s">
        <v>81</v>
      </c>
      <c r="C8" s="85" t="e">
        <f>#REF!/1000</f>
        <v>#REF!</v>
      </c>
      <c r="D8" s="85" t="e">
        <f>#REF!/1000</f>
        <v>#REF!</v>
      </c>
      <c r="E8" s="28" t="e">
        <f>#REF!/1000</f>
        <v>#REF!</v>
      </c>
      <c r="F8" s="87"/>
      <c r="G8" s="27"/>
      <c r="H8" s="1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0"/>
    </row>
    <row r="9" spans="2:23" ht="21.75" customHeight="1">
      <c r="B9" s="26" t="s">
        <v>16</v>
      </c>
      <c r="C9" s="85" t="e">
        <f>#REF!/1000</f>
        <v>#REF!</v>
      </c>
      <c r="D9" s="85" t="e">
        <f>#REF!/1000</f>
        <v>#REF!</v>
      </c>
      <c r="E9" s="28" t="e">
        <f>#REF!/1000</f>
        <v>#REF!</v>
      </c>
      <c r="F9" s="87"/>
      <c r="G9" s="27"/>
      <c r="H9" s="1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0"/>
    </row>
    <row r="10" spans="2:23" ht="21.75" customHeight="1" thickBot="1">
      <c r="B10" s="29" t="s">
        <v>83</v>
      </c>
      <c r="C10" s="86" t="e">
        <f>#REF!/1000</f>
        <v>#REF!</v>
      </c>
      <c r="D10" s="86" t="e">
        <f>#REF!/1000</f>
        <v>#REF!</v>
      </c>
      <c r="E10" s="30" t="e">
        <f>#REF!/1000</f>
        <v>#REF!</v>
      </c>
      <c r="F10" s="87"/>
      <c r="G10" s="27"/>
      <c r="H10" s="1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0"/>
    </row>
    <row r="11" spans="2:23" ht="21.75" customHeight="1">
      <c r="C11" s="6"/>
      <c r="D11" s="14"/>
      <c r="E11" s="14"/>
      <c r="F11" s="14"/>
      <c r="G11" s="14"/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0"/>
    </row>
    <row r="12" spans="2:23" ht="21.75" customHeight="1">
      <c r="B12" s="22" t="s">
        <v>2</v>
      </c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0"/>
    </row>
    <row r="13" spans="2:23" ht="21.75" customHeight="1" thickBot="1">
      <c r="B13" s="491" t="s">
        <v>116</v>
      </c>
      <c r="C13" s="492"/>
      <c r="D13" s="492"/>
      <c r="E13" s="492"/>
      <c r="F13" s="17"/>
      <c r="G13" s="17"/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0"/>
    </row>
    <row r="14" spans="2:23" ht="21.75" customHeight="1" thickBot="1">
      <c r="B14" s="31"/>
      <c r="C14" s="23">
        <f>C6</f>
        <v>1392</v>
      </c>
      <c r="D14" s="23">
        <f>D6</f>
        <v>1393</v>
      </c>
      <c r="E14" s="24">
        <v>1394</v>
      </c>
      <c r="F14" s="25"/>
      <c r="G14" s="25"/>
      <c r="H14" s="1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0"/>
    </row>
    <row r="15" spans="2:23" ht="21.75" customHeight="1">
      <c r="B15" s="26" t="s">
        <v>1</v>
      </c>
      <c r="C15" s="85" t="e">
        <f>#REF!/1000</f>
        <v>#REF!</v>
      </c>
      <c r="D15" s="85" t="e">
        <f>#REF!/1000</f>
        <v>#REF!</v>
      </c>
      <c r="E15" s="28" t="e">
        <f>#REF!/1000</f>
        <v>#REF!</v>
      </c>
      <c r="F15" s="27"/>
      <c r="G15" s="27"/>
      <c r="H15" s="1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0"/>
    </row>
    <row r="16" spans="2:23" ht="21.75" customHeight="1">
      <c r="B16" s="26" t="s">
        <v>17</v>
      </c>
      <c r="C16" s="85" t="e">
        <f>#REF!/1000</f>
        <v>#REF!</v>
      </c>
      <c r="D16" s="85" t="e">
        <f>#REF!/1000</f>
        <v>#REF!</v>
      </c>
      <c r="E16" s="28" t="e">
        <f>#REF!/1000</f>
        <v>#REF!</v>
      </c>
      <c r="F16" s="27"/>
      <c r="G16" s="27"/>
      <c r="H16" s="11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0"/>
    </row>
    <row r="17" spans="2:23" ht="21.75" customHeight="1">
      <c r="B17" s="32" t="s">
        <v>82</v>
      </c>
      <c r="C17" s="85" t="e">
        <f>#REF!/1000</f>
        <v>#REF!</v>
      </c>
      <c r="D17" s="85" t="e">
        <f>#REF!/1000</f>
        <v>#REF!</v>
      </c>
      <c r="E17" s="28" t="e">
        <f>#REF!/1000</f>
        <v>#REF!</v>
      </c>
      <c r="F17" s="27"/>
      <c r="G17" s="27"/>
      <c r="H17" s="1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0"/>
    </row>
    <row r="18" spans="2:23" ht="21.75" customHeight="1" thickBot="1">
      <c r="B18" s="29" t="s">
        <v>36</v>
      </c>
      <c r="C18" s="86" t="e">
        <f>#REF!/1000</f>
        <v>#REF!</v>
      </c>
      <c r="D18" s="86" t="e">
        <f>#REF!/1000</f>
        <v>#REF!</v>
      </c>
      <c r="E18" s="30" t="e">
        <f>#REF!/1000</f>
        <v>#REF!</v>
      </c>
      <c r="F18" s="27"/>
      <c r="G18" s="27"/>
      <c r="H18" s="1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0"/>
    </row>
    <row r="19" spans="2:23" ht="21.75" customHeight="1">
      <c r="H19" s="1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0"/>
    </row>
    <row r="20" spans="2:23" ht="21.75" customHeight="1">
      <c r="B20" s="22" t="s">
        <v>3</v>
      </c>
      <c r="H20" s="11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0"/>
    </row>
    <row r="21" spans="2:23" ht="21.75" customHeight="1" thickBot="1">
      <c r="B21" s="493" t="s">
        <v>117</v>
      </c>
      <c r="C21" s="494"/>
      <c r="D21" s="494"/>
      <c r="E21" s="494"/>
      <c r="F21" s="17"/>
      <c r="G21" s="17"/>
      <c r="H21" s="1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0"/>
    </row>
    <row r="22" spans="2:23" ht="21.75" customHeight="1" thickBot="1">
      <c r="B22" s="16"/>
      <c r="C22" s="23">
        <f>C14</f>
        <v>1392</v>
      </c>
      <c r="D22" s="23">
        <f>D14</f>
        <v>1393</v>
      </c>
      <c r="E22" s="24">
        <v>1394</v>
      </c>
      <c r="F22" s="25"/>
      <c r="G22" s="25"/>
      <c r="H22" s="1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0"/>
    </row>
    <row r="23" spans="2:23" ht="21.75" customHeight="1">
      <c r="B23" s="26" t="s">
        <v>92</v>
      </c>
      <c r="C23" s="85" t="e">
        <f>#REF!/1000</f>
        <v>#REF!</v>
      </c>
      <c r="D23" s="85" t="e">
        <f>#REF!/1000</f>
        <v>#REF!</v>
      </c>
      <c r="E23" s="28" t="e">
        <f>#REF!/1000</f>
        <v>#REF!</v>
      </c>
      <c r="F23" s="27"/>
      <c r="G23" s="27"/>
      <c r="H23" s="1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0"/>
    </row>
    <row r="24" spans="2:23" ht="21.75" customHeight="1">
      <c r="B24" s="26" t="s">
        <v>58</v>
      </c>
      <c r="C24" s="85" t="e">
        <f>#REF!/1000</f>
        <v>#REF!</v>
      </c>
      <c r="D24" s="85" t="e">
        <f>#REF!/1000</f>
        <v>#REF!</v>
      </c>
      <c r="E24" s="28" t="e">
        <f>#REF!/1000</f>
        <v>#REF!</v>
      </c>
      <c r="F24" s="27"/>
      <c r="G24" s="27"/>
      <c r="H24" s="1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0"/>
    </row>
    <row r="25" spans="2:23" ht="21.75" customHeight="1" thickBot="1">
      <c r="B25" s="29" t="s">
        <v>52</v>
      </c>
      <c r="C25" s="86" t="e">
        <f>#REF!/1000</f>
        <v>#REF!</v>
      </c>
      <c r="D25" s="86" t="e">
        <f>#REF!/1000</f>
        <v>#REF!</v>
      </c>
      <c r="E25" s="30" t="e">
        <f>#REF!/1000</f>
        <v>#REF!</v>
      </c>
      <c r="F25" s="27"/>
      <c r="G25" s="27"/>
      <c r="H25" s="1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0"/>
    </row>
    <row r="26" spans="2:23" ht="21.75" customHeight="1">
      <c r="C26" s="15"/>
      <c r="D26" s="33"/>
      <c r="E26" s="33"/>
      <c r="F26" s="33"/>
      <c r="G26" s="33"/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0"/>
    </row>
    <row r="27" spans="2:23" ht="21.75" customHeight="1" thickBot="1">
      <c r="B27" s="22" t="s">
        <v>4</v>
      </c>
      <c r="H27" s="12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35"/>
    </row>
    <row r="28" spans="2:23" ht="21.75" customHeight="1" thickBot="1">
      <c r="B28" s="493" t="s">
        <v>118</v>
      </c>
      <c r="C28" s="494"/>
      <c r="D28" s="494"/>
      <c r="E28" s="494"/>
      <c r="F28" s="17"/>
      <c r="G28" s="17"/>
    </row>
    <row r="29" spans="2:23" ht="21.75" customHeight="1" thickBot="1">
      <c r="B29" s="16"/>
      <c r="C29" s="23">
        <f>C22</f>
        <v>1392</v>
      </c>
      <c r="D29" s="23">
        <f>D22</f>
        <v>1393</v>
      </c>
      <c r="E29" s="24">
        <v>1394</v>
      </c>
      <c r="F29" s="25"/>
      <c r="G29" s="25"/>
    </row>
    <row r="30" spans="2:23" ht="21.75" customHeight="1">
      <c r="B30" s="36" t="s">
        <v>49</v>
      </c>
      <c r="C30" s="85" t="e">
        <f>#REF!/1000</f>
        <v>#REF!</v>
      </c>
      <c r="D30" s="85" t="e">
        <f>#REF!/1000</f>
        <v>#REF!</v>
      </c>
      <c r="E30" s="28" t="e">
        <f>#REF!/1000</f>
        <v>#REF!</v>
      </c>
      <c r="F30" s="27"/>
      <c r="G30" s="27"/>
    </row>
    <row r="31" spans="2:23" ht="21.75" customHeight="1">
      <c r="B31" s="36" t="s">
        <v>91</v>
      </c>
      <c r="C31" s="85" t="e">
        <f>#REF!/1000</f>
        <v>#REF!</v>
      </c>
      <c r="D31" s="85" t="e">
        <f>#REF!/1000</f>
        <v>#REF!</v>
      </c>
      <c r="E31" s="28" t="e">
        <f>#REF!/1000</f>
        <v>#REF!</v>
      </c>
      <c r="F31" s="27"/>
      <c r="G31" s="27"/>
    </row>
    <row r="32" spans="2:23" ht="21.75" customHeight="1">
      <c r="B32" s="36" t="s">
        <v>50</v>
      </c>
      <c r="C32" s="85" t="e">
        <f>#REF!/1000</f>
        <v>#REF!</v>
      </c>
      <c r="D32" s="85" t="e">
        <f>#REF!/1000</f>
        <v>#REF!</v>
      </c>
      <c r="E32" s="28" t="e">
        <f>#REF!/1000</f>
        <v>#REF!</v>
      </c>
      <c r="F32" s="27"/>
      <c r="G32" s="27"/>
    </row>
    <row r="33" spans="1:22" ht="21.75" customHeight="1">
      <c r="B33" s="36" t="s">
        <v>51</v>
      </c>
      <c r="C33" s="85" t="e">
        <f>#REF!/1000</f>
        <v>#REF!</v>
      </c>
      <c r="D33" s="85" t="e">
        <f>#REF!/1000</f>
        <v>#REF!</v>
      </c>
      <c r="E33" s="28" t="e">
        <f>#REF!/1000</f>
        <v>#REF!</v>
      </c>
      <c r="F33" s="27"/>
      <c r="G33" s="27"/>
    </row>
    <row r="34" spans="1:22" ht="21.75" customHeight="1" thickBot="1">
      <c r="B34" s="37" t="s">
        <v>67</v>
      </c>
      <c r="C34" s="86" t="e">
        <f>#REF!/1000</f>
        <v>#REF!</v>
      </c>
      <c r="D34" s="86" t="e">
        <f>#REF!/1000</f>
        <v>#REF!</v>
      </c>
      <c r="E34" s="30" t="e">
        <f>#REF!/1000</f>
        <v>#REF!</v>
      </c>
      <c r="F34" s="27"/>
      <c r="G34" s="27"/>
    </row>
    <row r="35" spans="1:22" ht="21.75" customHeight="1">
      <c r="C35" s="15"/>
      <c r="D35" s="33"/>
      <c r="E35" s="33"/>
      <c r="F35" s="33"/>
      <c r="G35" s="33"/>
      <c r="M35" s="1" t="s">
        <v>120</v>
      </c>
    </row>
    <row r="36" spans="1:22" ht="21.75" customHeight="1">
      <c r="D36" s="117"/>
      <c r="E36" s="117"/>
    </row>
    <row r="37" spans="1:22" ht="21.75" customHeight="1">
      <c r="B37" s="8"/>
      <c r="C37" s="98"/>
      <c r="R37" s="8"/>
    </row>
    <row r="39" spans="1:22" ht="21.75" customHeight="1">
      <c r="A39" s="1" t="s">
        <v>109</v>
      </c>
    </row>
    <row r="44" spans="1:22" ht="21.75" customHeight="1">
      <c r="V44" s="1" t="s">
        <v>110</v>
      </c>
    </row>
    <row r="53" spans="12:12" ht="21.75" customHeight="1">
      <c r="L53" s="97"/>
    </row>
    <row r="54" spans="12:12" ht="21.75" customHeight="1">
      <c r="L54" s="97"/>
    </row>
  </sheetData>
  <mergeCells count="5">
    <mergeCell ref="H3:W3"/>
    <mergeCell ref="B5:E5"/>
    <mergeCell ref="B13:E13"/>
    <mergeCell ref="B28:E28"/>
    <mergeCell ref="B21:E21"/>
  </mergeCells>
  <phoneticPr fontId="0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44"/>
  </sheetPr>
  <dimension ref="A5:I19"/>
  <sheetViews>
    <sheetView rightToLeft="1" zoomScale="110" zoomScaleNormal="110" workbookViewId="0">
      <selection activeCell="E5" sqref="E5:F5"/>
    </sheetView>
  </sheetViews>
  <sheetFormatPr defaultColWidth="15.7109375" defaultRowHeight="20.100000000000001" customHeight="1"/>
  <cols>
    <col min="1" max="1" width="18.140625" style="83" customWidth="1"/>
    <col min="2" max="2" width="37.42578125" style="1" customWidth="1"/>
    <col min="3" max="3" width="18" style="1" hidden="1" customWidth="1"/>
    <col min="4" max="4" width="18.85546875" style="1" hidden="1" customWidth="1"/>
    <col min="5" max="6" width="18.85546875" style="1" customWidth="1"/>
    <col min="7" max="16384" width="15.7109375" style="1"/>
  </cols>
  <sheetData>
    <row r="5" spans="1:9" ht="30" customHeight="1" thickBot="1">
      <c r="B5" s="204"/>
      <c r="C5" s="204"/>
      <c r="D5" s="204"/>
      <c r="E5" s="495" t="s">
        <v>121</v>
      </c>
      <c r="F5" s="495"/>
      <c r="G5" s="63"/>
    </row>
    <row r="6" spans="1:9" ht="27.95" customHeight="1">
      <c r="A6" s="212" t="s">
        <v>98</v>
      </c>
      <c r="B6" s="205"/>
      <c r="C6" s="206">
        <v>1391</v>
      </c>
      <c r="D6" s="207">
        <v>1392</v>
      </c>
      <c r="E6" s="105">
        <v>1393</v>
      </c>
      <c r="F6" s="106">
        <v>1394</v>
      </c>
      <c r="G6" s="8" t="s">
        <v>86</v>
      </c>
    </row>
    <row r="7" spans="1:9" ht="36.950000000000003" customHeight="1">
      <c r="A7" s="213">
        <v>61808</v>
      </c>
      <c r="B7" s="208" t="s">
        <v>96</v>
      </c>
      <c r="C7" s="90">
        <v>44763</v>
      </c>
      <c r="D7" s="99">
        <v>40047</v>
      </c>
      <c r="E7" s="107">
        <v>17318</v>
      </c>
      <c r="F7" s="108">
        <v>13822</v>
      </c>
      <c r="G7" s="84">
        <f>F7/E7*100-100</f>
        <v>-20.187088578357788</v>
      </c>
      <c r="H7" s="18"/>
    </row>
    <row r="8" spans="1:9" ht="36.950000000000003" customHeight="1">
      <c r="A8" s="213">
        <v>44777</v>
      </c>
      <c r="B8" s="209" t="s">
        <v>97</v>
      </c>
      <c r="C8" s="91">
        <v>31877</v>
      </c>
      <c r="D8" s="100">
        <v>31353</v>
      </c>
      <c r="E8" s="109"/>
      <c r="F8" s="110">
        <v>12470</v>
      </c>
      <c r="G8" s="84"/>
      <c r="H8" s="6"/>
      <c r="I8" s="6"/>
    </row>
    <row r="9" spans="1:9" ht="33.75" customHeight="1">
      <c r="A9" s="213">
        <v>10964</v>
      </c>
      <c r="B9" s="209" t="s">
        <v>73</v>
      </c>
      <c r="C9" s="91">
        <v>10684</v>
      </c>
      <c r="D9" s="101">
        <v>12260</v>
      </c>
      <c r="E9" s="109">
        <v>25587</v>
      </c>
      <c r="F9" s="110">
        <v>28726</v>
      </c>
      <c r="G9" s="84">
        <f t="shared" ref="G9:G15" si="0">F9/E9*100-100</f>
        <v>12.267948567632004</v>
      </c>
      <c r="H9" s="82"/>
      <c r="I9" s="6"/>
    </row>
    <row r="10" spans="1:9" ht="33.75" customHeight="1">
      <c r="A10" s="213">
        <v>15120</v>
      </c>
      <c r="B10" s="209" t="s">
        <v>87</v>
      </c>
      <c r="C10" s="91">
        <v>15007</v>
      </c>
      <c r="D10" s="101">
        <v>15670</v>
      </c>
      <c r="E10" s="109">
        <v>35064</v>
      </c>
      <c r="F10" s="110">
        <v>31682</v>
      </c>
      <c r="G10" s="84">
        <f t="shared" si="0"/>
        <v>-9.645220168834129</v>
      </c>
      <c r="H10" s="82"/>
      <c r="I10" s="6"/>
    </row>
    <row r="11" spans="1:9" ht="30.75" customHeight="1">
      <c r="A11" s="214">
        <v>78929.756024759001</v>
      </c>
      <c r="B11" s="209" t="s">
        <v>75</v>
      </c>
      <c r="C11" s="92">
        <v>10790.776466854</v>
      </c>
      <c r="D11" s="102">
        <v>9348.8338595940004</v>
      </c>
      <c r="E11" s="111">
        <v>22917.772088934002</v>
      </c>
      <c r="F11" s="112">
        <v>20154.895883306999</v>
      </c>
      <c r="G11" s="84">
        <f t="shared" si="0"/>
        <v>-12.05560555757981</v>
      </c>
      <c r="H11" s="6"/>
      <c r="I11" s="6"/>
    </row>
    <row r="12" spans="1:9" ht="30.75" customHeight="1">
      <c r="A12" s="215">
        <f>+A7*A9/1000</f>
        <v>677662.91200000001</v>
      </c>
      <c r="B12" s="210" t="s">
        <v>85</v>
      </c>
      <c r="C12" s="93">
        <f>+C7*C9/1000</f>
        <v>478247.89199999999</v>
      </c>
      <c r="D12" s="103">
        <f>+D7*D9/1000</f>
        <v>490976.22</v>
      </c>
      <c r="E12" s="113">
        <f>+E7*E9/1000</f>
        <v>443115.66600000003</v>
      </c>
      <c r="F12" s="114">
        <f>+F7*F9/1000</f>
        <v>397050.772</v>
      </c>
      <c r="G12" s="84">
        <f t="shared" si="0"/>
        <v>-10.395681654821033</v>
      </c>
      <c r="H12" s="20"/>
    </row>
    <row r="13" spans="1:9" ht="30.75" customHeight="1" thickBot="1">
      <c r="A13" s="215">
        <f>A8*A10/1000</f>
        <v>677028.24</v>
      </c>
      <c r="B13" s="209" t="s">
        <v>84</v>
      </c>
      <c r="C13" s="92">
        <f>C8*C10/1000</f>
        <v>478378.13900000002</v>
      </c>
      <c r="D13" s="102">
        <f>D8*D10/1000</f>
        <v>491301.51</v>
      </c>
      <c r="E13" s="203">
        <f>E8*E10/1000</f>
        <v>0</v>
      </c>
      <c r="F13" s="112">
        <f>F8*F10/1000</f>
        <v>395074.54</v>
      </c>
      <c r="G13" s="84"/>
    </row>
    <row r="14" spans="1:9" ht="32.25" customHeight="1" thickBot="1">
      <c r="A14" s="216">
        <f>+A11/A12*100</f>
        <v>11.647347763479049</v>
      </c>
      <c r="B14" s="211" t="s">
        <v>74</v>
      </c>
      <c r="C14" s="94">
        <f>+C11/C12*100</f>
        <v>2.2563144861397531</v>
      </c>
      <c r="D14" s="104">
        <f>+D11/D12*100</f>
        <v>1.9041317030780027</v>
      </c>
      <c r="E14" s="115">
        <f>+E11/E12*100</f>
        <v>5.1719615999615778</v>
      </c>
      <c r="F14" s="116">
        <f>+F11/F12*100</f>
        <v>5.0761507859017581</v>
      </c>
      <c r="G14" s="84">
        <f t="shared" si="0"/>
        <v>-1.852504358511311</v>
      </c>
    </row>
    <row r="15" spans="1:9" ht="24.75" hidden="1" thickBot="1">
      <c r="B15" s="38" t="s">
        <v>74</v>
      </c>
      <c r="C15" s="39">
        <f>C11/C13*100</f>
        <v>2.2557001641862233</v>
      </c>
      <c r="D15" s="39">
        <f>D11/D13*100</f>
        <v>1.9028709803057597</v>
      </c>
      <c r="E15" s="89"/>
      <c r="F15" s="89"/>
      <c r="G15" s="84" t="e">
        <f t="shared" si="0"/>
        <v>#DIV/0!</v>
      </c>
    </row>
    <row r="16" spans="1:9" ht="30.75" customHeight="1">
      <c r="B16" s="20"/>
      <c r="D16" s="89"/>
      <c r="E16" s="89">
        <v>45777.291955414003</v>
      </c>
      <c r="F16" s="89">
        <v>74714.436603659997</v>
      </c>
      <c r="G16" s="20">
        <f>F14-E14</f>
        <v>-9.5810814059819727E-2</v>
      </c>
    </row>
    <row r="17" spans="2:7" ht="20.100000000000001" customHeight="1">
      <c r="B17" s="20"/>
      <c r="E17" s="96">
        <f>E16+E11</f>
        <v>68695.064044348008</v>
      </c>
      <c r="F17" s="96">
        <f>F16+F11</f>
        <v>94869.332486967003</v>
      </c>
    </row>
    <row r="18" spans="2:7" ht="20.100000000000001" customHeight="1">
      <c r="B18" s="20"/>
      <c r="C18" s="20"/>
      <c r="E18" s="96">
        <f>E17/E12*100</f>
        <v>15.502738746399455</v>
      </c>
      <c r="F18" s="96">
        <f>F17/F12*100</f>
        <v>23.89350158144687</v>
      </c>
      <c r="G18" s="95">
        <f>F18-E18</f>
        <v>8.3907628350474148</v>
      </c>
    </row>
    <row r="19" spans="2:7" ht="20.100000000000001" customHeight="1">
      <c r="B19" s="20"/>
      <c r="C19" s="20"/>
    </row>
  </sheetData>
  <mergeCells count="1">
    <mergeCell ref="E5:F5"/>
  </mergeCells>
  <phoneticPr fontId="9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47"/>
    <pageSetUpPr fitToPage="1"/>
  </sheetPr>
  <dimension ref="C1:AB82"/>
  <sheetViews>
    <sheetView rightToLeft="1" topLeftCell="B1" workbookViewId="0">
      <selection activeCell="AA14" sqref="AA14"/>
    </sheetView>
  </sheetViews>
  <sheetFormatPr defaultColWidth="9.140625" defaultRowHeight="15.75"/>
  <cols>
    <col min="1" max="1" width="9.140625" style="1"/>
    <col min="2" max="2" width="4.28515625" style="1" customWidth="1"/>
    <col min="3" max="3" width="10.28515625" style="1" customWidth="1"/>
    <col min="4" max="4" width="11.5703125" style="1" bestFit="1" customWidth="1"/>
    <col min="5" max="5" width="12.85546875" style="1" hidden="1" customWidth="1"/>
    <col min="6" max="6" width="21.42578125" style="52" hidden="1" customWidth="1"/>
    <col min="7" max="7" width="12.85546875" style="1" hidden="1" customWidth="1"/>
    <col min="8" max="8" width="23" style="52" hidden="1" customWidth="1"/>
    <col min="9" max="9" width="12.85546875" style="1" hidden="1" customWidth="1"/>
    <col min="10" max="10" width="21.7109375" style="1" hidden="1" customWidth="1"/>
    <col min="11" max="11" width="12.85546875" style="1" hidden="1" customWidth="1"/>
    <col min="12" max="12" width="14.42578125" style="1" hidden="1" customWidth="1"/>
    <col min="13" max="13" width="9" style="1" hidden="1" customWidth="1"/>
    <col min="14" max="14" width="12.85546875" style="1" hidden="1" customWidth="1"/>
    <col min="15" max="15" width="14.5703125" style="1" hidden="1" customWidth="1"/>
    <col min="16" max="16" width="7.85546875" style="1" hidden="1" customWidth="1"/>
    <col min="17" max="17" width="13.7109375" style="1" customWidth="1"/>
    <col min="18" max="18" width="14.28515625" style="1" customWidth="1"/>
    <col min="19" max="19" width="9" style="1" customWidth="1"/>
    <col min="20" max="20" width="13.7109375" style="1" customWidth="1"/>
    <col min="21" max="21" width="10.42578125" style="1" customWidth="1"/>
    <col min="22" max="22" width="13.7109375" style="1" customWidth="1"/>
    <col min="23" max="23" width="12.42578125" style="1" customWidth="1"/>
    <col min="24" max="24" width="9.140625" style="1"/>
    <col min="25" max="26" width="15.5703125" style="1" customWidth="1"/>
    <col min="27" max="27" width="8.140625" style="1" customWidth="1"/>
    <col min="28" max="28" width="15.5703125" style="1" customWidth="1"/>
    <col min="29" max="16384" width="9.140625" style="1"/>
  </cols>
  <sheetData>
    <row r="1" spans="3:28" s="2" customFormat="1">
      <c r="F1" s="3"/>
      <c r="H1" s="3"/>
    </row>
    <row r="2" spans="3:28" s="2" customFormat="1">
      <c r="F2" s="3"/>
      <c r="H2" s="3"/>
    </row>
    <row r="3" spans="3:28" s="2" customFormat="1" ht="27" thickBot="1">
      <c r="F3" s="53"/>
      <c r="H3" s="54"/>
      <c r="I3" s="54"/>
      <c r="J3" s="54"/>
      <c r="K3" s="54"/>
      <c r="L3" s="54"/>
      <c r="P3" s="54"/>
      <c r="S3" s="54"/>
      <c r="V3" s="54" t="s">
        <v>55</v>
      </c>
    </row>
    <row r="4" spans="3:28" s="2" customFormat="1" ht="29.25" customHeight="1" thickBot="1">
      <c r="C4" s="498" t="s">
        <v>77</v>
      </c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  <c r="S4" s="499"/>
      <c r="T4" s="499"/>
      <c r="U4" s="499"/>
      <c r="V4" s="500"/>
      <c r="W4" s="498"/>
      <c r="X4" s="499"/>
      <c r="Y4" s="500"/>
      <c r="Z4" s="185"/>
      <c r="AA4" s="186"/>
      <c r="AB4" s="187"/>
    </row>
    <row r="5" spans="3:28" s="19" customFormat="1" ht="24" customHeight="1">
      <c r="C5" s="42"/>
      <c r="D5" s="43"/>
      <c r="E5" s="64">
        <v>1386</v>
      </c>
      <c r="F5" s="74" t="s">
        <v>78</v>
      </c>
      <c r="G5" s="64">
        <v>1387</v>
      </c>
      <c r="H5" s="75" t="s">
        <v>78</v>
      </c>
      <c r="I5" s="43">
        <v>1388</v>
      </c>
      <c r="J5" s="75" t="s">
        <v>78</v>
      </c>
      <c r="K5" s="64">
        <v>1389</v>
      </c>
      <c r="L5" s="74" t="s">
        <v>78</v>
      </c>
      <c r="M5" s="76"/>
      <c r="N5" s="64">
        <v>1390</v>
      </c>
      <c r="O5" s="74" t="s">
        <v>78</v>
      </c>
      <c r="P5" s="76"/>
      <c r="Q5" s="64">
        <v>1391</v>
      </c>
      <c r="R5" s="74" t="s">
        <v>78</v>
      </c>
      <c r="S5" s="76"/>
      <c r="T5" s="64">
        <v>1392</v>
      </c>
      <c r="U5" s="74" t="s">
        <v>78</v>
      </c>
      <c r="V5" s="76"/>
      <c r="W5" s="64">
        <v>1393</v>
      </c>
      <c r="X5" s="74" t="s">
        <v>78</v>
      </c>
      <c r="Y5" s="76"/>
      <c r="Z5" s="64">
        <v>1394</v>
      </c>
      <c r="AA5" s="195" t="s">
        <v>78</v>
      </c>
      <c r="AB5" s="196"/>
    </row>
    <row r="6" spans="3:28" s="19" customFormat="1" ht="24" customHeight="1" thickBot="1">
      <c r="C6" s="42"/>
      <c r="D6" s="43"/>
      <c r="E6" s="42"/>
      <c r="F6" s="44"/>
      <c r="G6" s="42"/>
      <c r="H6" s="45"/>
      <c r="I6" s="43"/>
      <c r="J6" s="45"/>
      <c r="K6" s="65"/>
      <c r="L6" s="66"/>
      <c r="M6" s="67"/>
      <c r="N6" s="65"/>
      <c r="O6" s="66"/>
      <c r="P6" s="67"/>
      <c r="Q6" s="65"/>
      <c r="R6" s="66"/>
      <c r="S6" s="67"/>
      <c r="T6" s="65"/>
      <c r="U6" s="66"/>
      <c r="V6" s="67"/>
      <c r="W6" s="65"/>
      <c r="X6" s="66"/>
      <c r="Y6" s="67"/>
      <c r="Z6" s="65"/>
      <c r="AA6" s="197"/>
      <c r="AB6" s="198"/>
    </row>
    <row r="7" spans="3:28" ht="24" customHeight="1">
      <c r="C7" s="41" t="s">
        <v>5</v>
      </c>
      <c r="D7" s="40"/>
      <c r="E7" s="77">
        <v>36128.678</v>
      </c>
      <c r="F7" s="46">
        <f t="shared" ref="F7:F18" si="0">E7-$D$18</f>
        <v>-2.1920000000027358</v>
      </c>
      <c r="G7" s="77">
        <v>36131.589999999997</v>
      </c>
      <c r="H7" s="47">
        <f t="shared" ref="H7:H18" si="1">G7-$E$18</f>
        <v>-2.6000000005296897E-2</v>
      </c>
      <c r="I7" s="56">
        <v>36126.733999999997</v>
      </c>
      <c r="J7" s="57">
        <f t="shared" ref="J7:J18" si="2">I7-$G$18</f>
        <v>-6.700000000273576E-2</v>
      </c>
      <c r="K7" s="56">
        <v>37528.826000000001</v>
      </c>
      <c r="L7" s="503">
        <f t="shared" ref="L7:L18" si="3">K7-$I$18</f>
        <v>18.970000000001164</v>
      </c>
      <c r="M7" s="504"/>
      <c r="N7" s="58">
        <v>39166.241000000002</v>
      </c>
      <c r="O7" s="503">
        <f>N7-K18</f>
        <v>0</v>
      </c>
      <c r="P7" s="504"/>
      <c r="Q7" s="58">
        <v>39177.095000000001</v>
      </c>
      <c r="R7" s="503">
        <f>Q7-N18</f>
        <v>0</v>
      </c>
      <c r="S7" s="504"/>
      <c r="T7" s="58">
        <v>39157.868000000002</v>
      </c>
      <c r="U7" s="503">
        <f>T7-Q18</f>
        <v>0</v>
      </c>
      <c r="V7" s="504"/>
      <c r="W7" s="58">
        <v>39157.868000000002</v>
      </c>
      <c r="X7" s="503">
        <f>W7-T18</f>
        <v>0</v>
      </c>
      <c r="Y7" s="504"/>
      <c r="Z7" s="192">
        <v>39158.11</v>
      </c>
      <c r="AA7" s="496">
        <f>Z7-W18</f>
        <v>0</v>
      </c>
      <c r="AB7" s="497"/>
    </row>
    <row r="8" spans="3:28" ht="24" customHeight="1">
      <c r="C8" s="5" t="s">
        <v>47</v>
      </c>
      <c r="D8" s="4"/>
      <c r="E8" s="58">
        <v>36128.6</v>
      </c>
      <c r="F8" s="48">
        <f t="shared" si="0"/>
        <v>-2.2700000000040745</v>
      </c>
      <c r="G8" s="58">
        <v>36131.584000000003</v>
      </c>
      <c r="H8" s="49">
        <f t="shared" si="1"/>
        <v>-3.19999999992433E-2</v>
      </c>
      <c r="I8" s="58">
        <v>36126.728999999999</v>
      </c>
      <c r="J8" s="49">
        <f t="shared" si="2"/>
        <v>-7.2000000000116415E-2</v>
      </c>
      <c r="K8" s="58">
        <v>37808.906000000003</v>
      </c>
      <c r="L8" s="503">
        <f t="shared" si="3"/>
        <v>299.05000000000291</v>
      </c>
      <c r="M8" s="504"/>
      <c r="N8" s="58">
        <v>39166.241000000002</v>
      </c>
      <c r="O8" s="503">
        <f>N8-K18</f>
        <v>0</v>
      </c>
      <c r="P8" s="504"/>
      <c r="Q8" s="60">
        <v>39157.868000000002</v>
      </c>
      <c r="R8" s="503">
        <f>Q8-N18</f>
        <v>-19.226999999998952</v>
      </c>
      <c r="S8" s="504"/>
      <c r="T8" s="60">
        <v>39157.868000000002</v>
      </c>
      <c r="U8" s="503">
        <f>T8-Q18</f>
        <v>0</v>
      </c>
      <c r="V8" s="504"/>
      <c r="W8" s="60">
        <v>39157.868000000002</v>
      </c>
      <c r="X8" s="503">
        <f>W8-T18</f>
        <v>0</v>
      </c>
      <c r="Y8" s="504"/>
      <c r="Z8" s="192">
        <v>39158.11</v>
      </c>
      <c r="AA8" s="496">
        <f>Z8-W18</f>
        <v>0</v>
      </c>
      <c r="AB8" s="497"/>
    </row>
    <row r="9" spans="3:28" ht="24" customHeight="1">
      <c r="C9" s="5" t="s">
        <v>7</v>
      </c>
      <c r="D9" s="4"/>
      <c r="E9" s="78">
        <v>36128.637000000002</v>
      </c>
      <c r="F9" s="48">
        <f t="shared" si="0"/>
        <v>-2.2330000000001746</v>
      </c>
      <c r="G9" s="58">
        <v>36128.714999999997</v>
      </c>
      <c r="H9" s="49">
        <f t="shared" si="1"/>
        <v>-2.9010000000052969</v>
      </c>
      <c r="I9" s="58">
        <v>36126.728999999999</v>
      </c>
      <c r="J9" s="49">
        <f t="shared" si="2"/>
        <v>-7.2000000000116415E-2</v>
      </c>
      <c r="K9" s="58">
        <v>38064.521999999997</v>
      </c>
      <c r="L9" s="503">
        <f t="shared" si="3"/>
        <v>554.66599999999744</v>
      </c>
      <c r="M9" s="504"/>
      <c r="N9" s="58">
        <v>39162.794000000002</v>
      </c>
      <c r="O9" s="503">
        <f>N9-K18</f>
        <v>-3.4470000000001164</v>
      </c>
      <c r="P9" s="504"/>
      <c r="Q9" s="60">
        <v>39157.868000000002</v>
      </c>
      <c r="R9" s="496">
        <f>Q9-N18</f>
        <v>-19.226999999998952</v>
      </c>
      <c r="S9" s="497"/>
      <c r="T9" s="60">
        <v>39157.868000000002</v>
      </c>
      <c r="U9" s="496">
        <f>T9-Q18</f>
        <v>0</v>
      </c>
      <c r="V9" s="497"/>
      <c r="W9" s="60">
        <v>39157.868000000002</v>
      </c>
      <c r="X9" s="496">
        <f>W9-T18</f>
        <v>0</v>
      </c>
      <c r="Y9" s="497"/>
      <c r="Z9" s="192">
        <v>39158.11</v>
      </c>
      <c r="AA9" s="496">
        <f>Z9-W18</f>
        <v>0</v>
      </c>
      <c r="AB9" s="497"/>
    </row>
    <row r="10" spans="3:28" ht="24" customHeight="1">
      <c r="C10" s="5" t="s">
        <v>8</v>
      </c>
      <c r="D10" s="4"/>
      <c r="E10" s="78">
        <v>36134.184000000001</v>
      </c>
      <c r="F10" s="48">
        <f t="shared" si="0"/>
        <v>3.3139999999984866</v>
      </c>
      <c r="G10" s="58">
        <v>36128.714999999997</v>
      </c>
      <c r="H10" s="49">
        <f t="shared" si="1"/>
        <v>-2.9010000000052969</v>
      </c>
      <c r="I10" s="58">
        <v>36622.938000000002</v>
      </c>
      <c r="J10" s="49">
        <f t="shared" si="2"/>
        <v>496.13700000000244</v>
      </c>
      <c r="K10" s="58">
        <v>38083.995999999999</v>
      </c>
      <c r="L10" s="503">
        <f t="shared" si="3"/>
        <v>574.13999999999942</v>
      </c>
      <c r="M10" s="504"/>
      <c r="N10" s="60">
        <v>39162.794000000002</v>
      </c>
      <c r="O10" s="503">
        <f>N10-K18</f>
        <v>-3.4470000000001164</v>
      </c>
      <c r="P10" s="504"/>
      <c r="Q10" s="60">
        <v>39157.868000000002</v>
      </c>
      <c r="R10" s="496">
        <f>Q10-N18</f>
        <v>-19.226999999998952</v>
      </c>
      <c r="S10" s="497"/>
      <c r="T10" s="60">
        <v>39157.868000000002</v>
      </c>
      <c r="U10" s="496">
        <f>T10-Q18</f>
        <v>0</v>
      </c>
      <c r="V10" s="497"/>
      <c r="W10" s="60">
        <v>39157.868000000002</v>
      </c>
      <c r="X10" s="496">
        <f>W10-T18</f>
        <v>0</v>
      </c>
      <c r="Y10" s="497"/>
      <c r="Z10" s="193"/>
      <c r="AA10" s="188"/>
      <c r="AB10" s="189"/>
    </row>
    <row r="11" spans="3:28" ht="24" customHeight="1">
      <c r="C11" s="5" t="s">
        <v>9</v>
      </c>
      <c r="D11" s="6"/>
      <c r="E11" s="78">
        <v>36134.178</v>
      </c>
      <c r="F11" s="48">
        <f t="shared" si="0"/>
        <v>3.3079999999972642</v>
      </c>
      <c r="G11" s="58">
        <v>36128.682000000001</v>
      </c>
      <c r="H11" s="49">
        <f t="shared" si="1"/>
        <v>-2.9340000000011059</v>
      </c>
      <c r="I11" s="60">
        <v>36658.035000000003</v>
      </c>
      <c r="J11" s="49">
        <f t="shared" si="2"/>
        <v>531.23400000000402</v>
      </c>
      <c r="K11" s="60">
        <v>38108.514000000003</v>
      </c>
      <c r="L11" s="503">
        <f t="shared" si="3"/>
        <v>598.65800000000309</v>
      </c>
      <c r="M11" s="504"/>
      <c r="N11" s="58">
        <v>39161.991999999998</v>
      </c>
      <c r="O11" s="503">
        <f>N11-K18</f>
        <v>-4.2490000000034343</v>
      </c>
      <c r="P11" s="504"/>
      <c r="Q11" s="60">
        <v>39157.868000000002</v>
      </c>
      <c r="R11" s="496">
        <f>Q11-N18</f>
        <v>-19.226999999998952</v>
      </c>
      <c r="S11" s="497"/>
      <c r="T11" s="60">
        <v>39157.868000000002</v>
      </c>
      <c r="U11" s="496">
        <f>T11-Q18</f>
        <v>0</v>
      </c>
      <c r="V11" s="497"/>
      <c r="W11" s="60">
        <v>39157.868000000002</v>
      </c>
      <c r="X11" s="496">
        <f>W11-T18</f>
        <v>0</v>
      </c>
      <c r="Y11" s="497"/>
      <c r="Z11" s="193"/>
      <c r="AA11" s="188"/>
      <c r="AB11" s="189"/>
    </row>
    <row r="12" spans="3:28" ht="24" customHeight="1">
      <c r="C12" s="5" t="s">
        <v>10</v>
      </c>
      <c r="D12" s="6"/>
      <c r="E12" s="78">
        <v>36134.171999999999</v>
      </c>
      <c r="F12" s="48">
        <f t="shared" si="0"/>
        <v>3.3019999999960419</v>
      </c>
      <c r="G12" s="58">
        <v>36128.682000000001</v>
      </c>
      <c r="H12" s="49">
        <f t="shared" si="1"/>
        <v>-2.9340000000011059</v>
      </c>
      <c r="I12" s="58">
        <v>36658.027000000002</v>
      </c>
      <c r="J12" s="49">
        <f t="shared" si="2"/>
        <v>531.22600000000239</v>
      </c>
      <c r="K12" s="58">
        <v>38097.535000000003</v>
      </c>
      <c r="L12" s="503">
        <f t="shared" si="3"/>
        <v>587.67900000000373</v>
      </c>
      <c r="M12" s="504"/>
      <c r="N12" s="58">
        <v>39161.991999999998</v>
      </c>
      <c r="O12" s="503">
        <f t="shared" ref="O12:O17" si="4">N12-$K$18</f>
        <v>-4.2490000000034343</v>
      </c>
      <c r="P12" s="504"/>
      <c r="Q12" s="60">
        <v>39157.868000000002</v>
      </c>
      <c r="R12" s="496">
        <f t="shared" ref="R12:R18" si="5">Q12-$N$18</f>
        <v>-19.226999999998952</v>
      </c>
      <c r="S12" s="497"/>
      <c r="T12" s="60">
        <v>39157.868000000002</v>
      </c>
      <c r="U12" s="496">
        <f>T12-Q18</f>
        <v>0</v>
      </c>
      <c r="V12" s="497"/>
      <c r="W12" s="60">
        <v>39157.868000000002</v>
      </c>
      <c r="X12" s="496">
        <f>W12-T18</f>
        <v>0</v>
      </c>
      <c r="Y12" s="497"/>
      <c r="Z12" s="193"/>
      <c r="AA12" s="188"/>
      <c r="AB12" s="189"/>
    </row>
    <row r="13" spans="3:28" ht="24" customHeight="1">
      <c r="C13" s="5" t="s">
        <v>79</v>
      </c>
      <c r="D13" s="6"/>
      <c r="E13" s="78">
        <v>36131.777999999998</v>
      </c>
      <c r="F13" s="48">
        <f t="shared" si="0"/>
        <v>0.90799999999580905</v>
      </c>
      <c r="G13" s="58">
        <v>36128.65</v>
      </c>
      <c r="H13" s="49">
        <f t="shared" si="1"/>
        <v>-2.9660000000003492</v>
      </c>
      <c r="I13" s="58">
        <v>36779.813999999998</v>
      </c>
      <c r="J13" s="49">
        <f t="shared" si="2"/>
        <v>653.01299999999901</v>
      </c>
      <c r="K13" s="58">
        <v>38320.004000000001</v>
      </c>
      <c r="L13" s="503">
        <f t="shared" si="3"/>
        <v>810.14800000000105</v>
      </c>
      <c r="M13" s="504"/>
      <c r="N13" s="58">
        <v>39161.991999999998</v>
      </c>
      <c r="O13" s="503">
        <f t="shared" si="4"/>
        <v>-4.2490000000034343</v>
      </c>
      <c r="P13" s="504"/>
      <c r="Q13" s="60">
        <v>39157.868000000002</v>
      </c>
      <c r="R13" s="496">
        <f t="shared" si="5"/>
        <v>-19.226999999998952</v>
      </c>
      <c r="S13" s="497"/>
      <c r="T13" s="60">
        <v>39157.868000000002</v>
      </c>
      <c r="U13" s="496">
        <f>T13-Q18</f>
        <v>0</v>
      </c>
      <c r="V13" s="497"/>
      <c r="W13" s="60">
        <v>39157.868000000002</v>
      </c>
      <c r="X13" s="496">
        <f>W13-T18</f>
        <v>0</v>
      </c>
      <c r="Y13" s="497"/>
      <c r="Z13" s="193"/>
      <c r="AA13" s="188"/>
      <c r="AB13" s="189"/>
    </row>
    <row r="14" spans="3:28" ht="24" customHeight="1">
      <c r="C14" s="5" t="s">
        <v>80</v>
      </c>
      <c r="D14" s="6"/>
      <c r="E14" s="78">
        <v>36131.646000000001</v>
      </c>
      <c r="F14" s="48">
        <f t="shared" si="0"/>
        <v>0.77599999999802094</v>
      </c>
      <c r="G14" s="58">
        <v>36128.631000000001</v>
      </c>
      <c r="H14" s="49">
        <f t="shared" si="1"/>
        <v>-2.9850000000005821</v>
      </c>
      <c r="I14" s="58">
        <v>36779.813999999998</v>
      </c>
      <c r="J14" s="49">
        <f t="shared" si="2"/>
        <v>653.01299999999901</v>
      </c>
      <c r="K14" s="58">
        <v>38648.607000000004</v>
      </c>
      <c r="L14" s="503">
        <f t="shared" si="3"/>
        <v>1138.7510000000038</v>
      </c>
      <c r="M14" s="504"/>
      <c r="N14" s="58">
        <v>39161.991999999998</v>
      </c>
      <c r="O14" s="503">
        <f t="shared" si="4"/>
        <v>-4.2490000000034343</v>
      </c>
      <c r="P14" s="504"/>
      <c r="Q14" s="60">
        <v>39157.868000000002</v>
      </c>
      <c r="R14" s="496">
        <f t="shared" si="5"/>
        <v>-19.226999999998952</v>
      </c>
      <c r="S14" s="497"/>
      <c r="T14" s="60">
        <v>39157.868000000002</v>
      </c>
      <c r="U14" s="496">
        <f>T14-Q18</f>
        <v>0</v>
      </c>
      <c r="V14" s="497"/>
      <c r="W14" s="60">
        <v>39157.868000000002</v>
      </c>
      <c r="X14" s="496">
        <f>W14-T18</f>
        <v>0</v>
      </c>
      <c r="Y14" s="497"/>
      <c r="Z14" s="193"/>
      <c r="AA14" s="188"/>
      <c r="AB14" s="189"/>
    </row>
    <row r="15" spans="3:28" ht="24" customHeight="1">
      <c r="C15" s="5" t="s">
        <v>11</v>
      </c>
      <c r="D15" s="6"/>
      <c r="E15" s="78">
        <v>36131.64</v>
      </c>
      <c r="F15" s="48">
        <f t="shared" si="0"/>
        <v>0.76999999999679858</v>
      </c>
      <c r="G15" s="58">
        <v>36126.879000000001</v>
      </c>
      <c r="H15" s="49">
        <f t="shared" si="1"/>
        <v>-4.7370000000009895</v>
      </c>
      <c r="I15" s="58">
        <v>36860.911999999997</v>
      </c>
      <c r="J15" s="49">
        <f t="shared" si="2"/>
        <v>734.11099999999715</v>
      </c>
      <c r="K15" s="58">
        <v>38659.997000000003</v>
      </c>
      <c r="L15" s="503">
        <f t="shared" si="3"/>
        <v>1150.1410000000033</v>
      </c>
      <c r="M15" s="504"/>
      <c r="N15" s="58">
        <v>39159.938999999998</v>
      </c>
      <c r="O15" s="503">
        <f t="shared" si="4"/>
        <v>-6.3020000000033178</v>
      </c>
      <c r="P15" s="504"/>
      <c r="Q15" s="60">
        <v>39157.868000000002</v>
      </c>
      <c r="R15" s="496">
        <f>Q15-$N$18</f>
        <v>-19.226999999998952</v>
      </c>
      <c r="S15" s="497"/>
      <c r="T15" s="60">
        <v>39157.868000000002</v>
      </c>
      <c r="U15" s="496">
        <f>T15-Q18</f>
        <v>0</v>
      </c>
      <c r="V15" s="497"/>
      <c r="W15" s="60">
        <v>39157.868000000002</v>
      </c>
      <c r="X15" s="496">
        <f>W15-T18</f>
        <v>0</v>
      </c>
      <c r="Y15" s="497"/>
      <c r="Z15" s="193"/>
      <c r="AA15" s="188"/>
      <c r="AB15" s="189"/>
    </row>
    <row r="16" spans="3:28" ht="24" customHeight="1">
      <c r="C16" s="5" t="s">
        <v>72</v>
      </c>
      <c r="D16" s="6"/>
      <c r="E16" s="78">
        <v>36131.633999999998</v>
      </c>
      <c r="F16" s="48">
        <f t="shared" si="0"/>
        <v>0.76399999999557622</v>
      </c>
      <c r="G16" s="58">
        <v>36126.879000000001</v>
      </c>
      <c r="H16" s="49">
        <f t="shared" si="1"/>
        <v>-4.7370000000009895</v>
      </c>
      <c r="I16" s="58">
        <v>36867.527000000002</v>
      </c>
      <c r="J16" s="49">
        <f t="shared" si="2"/>
        <v>740.72600000000239</v>
      </c>
      <c r="K16" s="58">
        <v>38859.294000000002</v>
      </c>
      <c r="L16" s="69">
        <f t="shared" si="3"/>
        <v>1349.4380000000019</v>
      </c>
      <c r="M16" s="70"/>
      <c r="N16" s="58">
        <v>39159.938999999998</v>
      </c>
      <c r="O16" s="69">
        <f t="shared" si="4"/>
        <v>-6.3020000000033178</v>
      </c>
      <c r="P16" s="70"/>
      <c r="Q16" s="60">
        <v>39157.868000000002</v>
      </c>
      <c r="R16" s="496">
        <f t="shared" si="5"/>
        <v>-19.226999999998952</v>
      </c>
      <c r="S16" s="497"/>
      <c r="T16" s="60">
        <v>39157.868000000002</v>
      </c>
      <c r="U16" s="496">
        <f>T16-Q18</f>
        <v>0</v>
      </c>
      <c r="V16" s="497"/>
      <c r="W16" s="60">
        <v>39157.868000000002</v>
      </c>
      <c r="X16" s="496">
        <f>W16-T18</f>
        <v>0</v>
      </c>
      <c r="Y16" s="497"/>
      <c r="Z16" s="193"/>
      <c r="AA16" s="188"/>
      <c r="AB16" s="189"/>
    </row>
    <row r="17" spans="3:28" ht="24" customHeight="1">
      <c r="C17" s="5" t="s">
        <v>12</v>
      </c>
      <c r="D17" s="6"/>
      <c r="E17" s="78">
        <v>36131.627999999997</v>
      </c>
      <c r="F17" s="48">
        <f t="shared" si="0"/>
        <v>0.75799999999435386</v>
      </c>
      <c r="G17" s="58">
        <v>36126.879000000001</v>
      </c>
      <c r="H17" s="49">
        <f t="shared" si="1"/>
        <v>-4.7370000000009895</v>
      </c>
      <c r="I17" s="60">
        <v>37106.616000000002</v>
      </c>
      <c r="J17" s="62">
        <f t="shared" si="2"/>
        <v>979.81500000000233</v>
      </c>
      <c r="K17" s="58">
        <v>39166.752</v>
      </c>
      <c r="L17" s="69">
        <f t="shared" si="3"/>
        <v>1656.8960000000006</v>
      </c>
      <c r="M17" s="70"/>
      <c r="N17" s="58">
        <v>39159.938999999998</v>
      </c>
      <c r="O17" s="69">
        <f t="shared" si="4"/>
        <v>-6.3020000000033178</v>
      </c>
      <c r="P17" s="70"/>
      <c r="Q17" s="58">
        <v>39157.868000000002</v>
      </c>
      <c r="R17" s="496">
        <f t="shared" si="5"/>
        <v>-19.226999999998952</v>
      </c>
      <c r="S17" s="497"/>
      <c r="T17" s="58">
        <v>39157.868000000002</v>
      </c>
      <c r="U17" s="496">
        <f>T17-Q18</f>
        <v>0</v>
      </c>
      <c r="V17" s="497"/>
      <c r="W17" s="58">
        <v>39157.868000000002</v>
      </c>
      <c r="X17" s="496">
        <f>W17-T18</f>
        <v>0</v>
      </c>
      <c r="Y17" s="497"/>
      <c r="Z17" s="193"/>
      <c r="AA17" s="188"/>
      <c r="AB17" s="189"/>
    </row>
    <row r="18" spans="3:28" ht="24" customHeight="1" thickBot="1">
      <c r="C18" s="21" t="s">
        <v>76</v>
      </c>
      <c r="D18" s="79">
        <v>36130.870000000003</v>
      </c>
      <c r="E18" s="80">
        <v>36131.616000000002</v>
      </c>
      <c r="F18" s="50">
        <f t="shared" si="0"/>
        <v>0.74599999999918509</v>
      </c>
      <c r="G18" s="59">
        <v>36126.800999999999</v>
      </c>
      <c r="H18" s="51">
        <f t="shared" si="1"/>
        <v>-4.8150000000023283</v>
      </c>
      <c r="I18" s="59">
        <v>37509.856</v>
      </c>
      <c r="J18" s="51">
        <f t="shared" si="2"/>
        <v>1383.0550000000003</v>
      </c>
      <c r="K18" s="71">
        <v>39166.241000000002</v>
      </c>
      <c r="L18" s="72">
        <f t="shared" si="3"/>
        <v>1656.385000000002</v>
      </c>
      <c r="M18" s="68"/>
      <c r="N18" s="88">
        <v>39177.095000000001</v>
      </c>
      <c r="O18" s="72">
        <f>N18-$K$18</f>
        <v>10.85399999999936</v>
      </c>
      <c r="P18" s="68"/>
      <c r="Q18" s="71">
        <v>39157.868000000002</v>
      </c>
      <c r="R18" s="501">
        <f t="shared" si="5"/>
        <v>-19.226999999998952</v>
      </c>
      <c r="S18" s="502"/>
      <c r="T18" s="71">
        <v>39157.868000000002</v>
      </c>
      <c r="U18" s="501">
        <f>T18-$N$18</f>
        <v>-19.226999999998952</v>
      </c>
      <c r="V18" s="502"/>
      <c r="W18" s="71">
        <v>39158.11</v>
      </c>
      <c r="X18" s="501">
        <f>W18-$N$18</f>
        <v>-18.985000000000582</v>
      </c>
      <c r="Y18" s="502"/>
      <c r="Z18" s="194"/>
      <c r="AA18" s="190"/>
      <c r="AB18" s="191"/>
    </row>
    <row r="19" spans="3:28" s="2" customFormat="1" ht="24" customHeight="1">
      <c r="F19" s="3"/>
      <c r="H19" s="3"/>
    </row>
    <row r="20" spans="3:28" s="2" customFormat="1" ht="24" customHeight="1">
      <c r="C20" s="55"/>
      <c r="D20" s="55"/>
      <c r="E20" s="55"/>
      <c r="F20" s="55"/>
      <c r="G20" s="55"/>
      <c r="H20" s="55"/>
      <c r="O20" s="506"/>
      <c r="P20" s="506"/>
      <c r="R20" s="506"/>
      <c r="S20" s="506"/>
      <c r="U20" s="507" t="s">
        <v>53</v>
      </c>
      <c r="V20" s="508"/>
    </row>
    <row r="21" spans="3:28" s="2" customFormat="1" ht="24" customHeight="1">
      <c r="C21" s="55"/>
      <c r="D21" s="55"/>
      <c r="E21" s="55"/>
      <c r="F21" s="55"/>
      <c r="G21" s="55"/>
      <c r="H21" s="55"/>
      <c r="O21" s="506"/>
      <c r="P21" s="506"/>
      <c r="R21" s="506"/>
      <c r="S21" s="506"/>
      <c r="U21" s="509" t="s">
        <v>54</v>
      </c>
      <c r="V21" s="510"/>
    </row>
    <row r="22" spans="3:28" s="2" customFormat="1" ht="24" customHeight="1">
      <c r="C22" s="55"/>
      <c r="D22" s="55"/>
      <c r="E22" s="55"/>
      <c r="F22" s="55"/>
      <c r="G22" s="55"/>
      <c r="H22" s="55"/>
      <c r="O22" s="505"/>
      <c r="P22" s="505"/>
      <c r="R22" s="505"/>
      <c r="S22" s="505"/>
      <c r="U22" s="511" t="s">
        <v>112</v>
      </c>
      <c r="V22" s="512"/>
    </row>
    <row r="23" spans="3:28" s="2" customFormat="1" ht="24" customHeight="1">
      <c r="C23" s="55"/>
      <c r="D23" s="55"/>
      <c r="E23" s="55"/>
      <c r="F23" s="55"/>
      <c r="G23" s="55"/>
      <c r="H23" s="55"/>
    </row>
    <row r="24" spans="3:28" s="2" customFormat="1" ht="24" customHeight="1">
      <c r="F24" s="3"/>
      <c r="H24" s="3"/>
    </row>
    <row r="25" spans="3:28" s="2" customFormat="1" ht="24" customHeight="1">
      <c r="F25" s="3"/>
      <c r="H25" s="3"/>
    </row>
    <row r="26" spans="3:28" s="2" customFormat="1">
      <c r="F26" s="3"/>
      <c r="H26" s="3"/>
    </row>
    <row r="27" spans="3:28" s="2" customFormat="1">
      <c r="F27" s="3"/>
      <c r="H27" s="3"/>
    </row>
    <row r="28" spans="3:28" s="2" customFormat="1">
      <c r="F28" s="3"/>
      <c r="H28" s="3"/>
    </row>
    <row r="29" spans="3:28" s="2" customFormat="1">
      <c r="F29" s="3"/>
      <c r="H29" s="3"/>
    </row>
    <row r="30" spans="3:28" s="2" customFormat="1">
      <c r="F30" s="3"/>
      <c r="H30" s="3"/>
    </row>
    <row r="31" spans="3:28" s="2" customFormat="1">
      <c r="F31" s="3"/>
      <c r="H31" s="3"/>
    </row>
    <row r="32" spans="3:28" s="2" customFormat="1">
      <c r="F32" s="3"/>
      <c r="H32" s="3"/>
    </row>
    <row r="33" spans="6:8" s="2" customFormat="1">
      <c r="F33" s="3"/>
      <c r="H33" s="3"/>
    </row>
    <row r="34" spans="6:8" s="2" customFormat="1">
      <c r="F34" s="3"/>
      <c r="H34" s="3"/>
    </row>
    <row r="35" spans="6:8" s="2" customFormat="1">
      <c r="F35" s="3"/>
      <c r="H35" s="3"/>
    </row>
    <row r="36" spans="6:8" s="2" customFormat="1">
      <c r="F36" s="3"/>
      <c r="H36" s="3"/>
    </row>
    <row r="37" spans="6:8" s="2" customFormat="1">
      <c r="F37" s="3"/>
      <c r="H37" s="3"/>
    </row>
    <row r="38" spans="6:8" s="2" customFormat="1">
      <c r="F38" s="3"/>
      <c r="H38" s="3"/>
    </row>
    <row r="39" spans="6:8" s="2" customFormat="1">
      <c r="F39" s="3"/>
      <c r="H39" s="3"/>
    </row>
    <row r="40" spans="6:8" s="2" customFormat="1">
      <c r="F40" s="3"/>
      <c r="H40" s="3"/>
    </row>
    <row r="41" spans="6:8" s="2" customFormat="1">
      <c r="F41" s="3"/>
      <c r="H41" s="3"/>
    </row>
    <row r="42" spans="6:8" s="2" customFormat="1">
      <c r="F42" s="3"/>
      <c r="H42" s="3"/>
    </row>
    <row r="43" spans="6:8" s="2" customFormat="1">
      <c r="F43" s="3"/>
      <c r="H43" s="3"/>
    </row>
    <row r="44" spans="6:8" s="2" customFormat="1">
      <c r="F44" s="3"/>
      <c r="H44" s="3"/>
    </row>
    <row r="45" spans="6:8" s="2" customFormat="1">
      <c r="F45" s="3"/>
      <c r="H45" s="3"/>
    </row>
    <row r="46" spans="6:8" s="2" customFormat="1">
      <c r="F46" s="3"/>
      <c r="H46" s="3"/>
    </row>
    <row r="47" spans="6:8" s="2" customFormat="1">
      <c r="F47" s="3"/>
      <c r="H47" s="3"/>
    </row>
    <row r="48" spans="6:8" s="2" customFormat="1">
      <c r="F48" s="3"/>
      <c r="H48" s="3"/>
    </row>
    <row r="49" spans="6:8" s="2" customFormat="1">
      <c r="F49" s="3"/>
      <c r="H49" s="3"/>
    </row>
    <row r="50" spans="6:8" s="2" customFormat="1">
      <c r="F50" s="3"/>
      <c r="H50" s="3"/>
    </row>
    <row r="51" spans="6:8" s="2" customFormat="1">
      <c r="F51" s="3"/>
      <c r="H51" s="3"/>
    </row>
    <row r="52" spans="6:8" s="2" customFormat="1">
      <c r="F52" s="3"/>
      <c r="H52" s="3"/>
    </row>
    <row r="53" spans="6:8" s="2" customFormat="1">
      <c r="F53" s="3"/>
      <c r="H53" s="3"/>
    </row>
    <row r="54" spans="6:8" s="2" customFormat="1">
      <c r="F54" s="3"/>
      <c r="H54" s="3"/>
    </row>
    <row r="55" spans="6:8" s="2" customFormat="1">
      <c r="F55" s="3"/>
      <c r="H55" s="3"/>
    </row>
    <row r="56" spans="6:8" s="2" customFormat="1">
      <c r="F56" s="3"/>
      <c r="H56" s="3"/>
    </row>
    <row r="57" spans="6:8" s="2" customFormat="1">
      <c r="F57" s="3"/>
      <c r="H57" s="3"/>
    </row>
    <row r="58" spans="6:8" s="2" customFormat="1">
      <c r="F58" s="3"/>
      <c r="H58" s="3"/>
    </row>
    <row r="59" spans="6:8" s="2" customFormat="1">
      <c r="F59" s="3"/>
      <c r="H59" s="3"/>
    </row>
    <row r="60" spans="6:8" s="2" customFormat="1">
      <c r="F60" s="3"/>
      <c r="H60" s="3"/>
    </row>
    <row r="61" spans="6:8" s="2" customFormat="1">
      <c r="F61" s="3"/>
      <c r="H61" s="3"/>
    </row>
    <row r="62" spans="6:8" s="2" customFormat="1">
      <c r="F62" s="3"/>
      <c r="H62" s="3"/>
    </row>
    <row r="63" spans="6:8" s="2" customFormat="1" ht="33.75">
      <c r="F63" s="3"/>
      <c r="H63" s="61">
        <v>86.62</v>
      </c>
    </row>
    <row r="64" spans="6:8" s="2" customFormat="1">
      <c r="F64" s="3"/>
      <c r="H64" s="3"/>
    </row>
    <row r="65" spans="6:8" s="2" customFormat="1">
      <c r="F65" s="3"/>
      <c r="H65" s="3"/>
    </row>
    <row r="66" spans="6:8" s="2" customFormat="1">
      <c r="F66" s="3"/>
      <c r="H66" s="3"/>
    </row>
    <row r="67" spans="6:8" s="2" customFormat="1">
      <c r="F67" s="3"/>
      <c r="H67" s="3"/>
    </row>
    <row r="68" spans="6:8" s="2" customFormat="1">
      <c r="F68" s="3"/>
      <c r="H68" s="3"/>
    </row>
    <row r="69" spans="6:8" s="2" customFormat="1">
      <c r="F69" s="3"/>
      <c r="H69" s="3"/>
    </row>
    <row r="70" spans="6:8" s="2" customFormat="1">
      <c r="F70" s="3"/>
      <c r="H70" s="3"/>
    </row>
    <row r="71" spans="6:8" s="2" customFormat="1">
      <c r="F71" s="3"/>
      <c r="H71" s="3"/>
    </row>
    <row r="72" spans="6:8" s="2" customFormat="1">
      <c r="F72" s="3"/>
      <c r="H72" s="3"/>
    </row>
    <row r="73" spans="6:8" s="2" customFormat="1">
      <c r="F73" s="3"/>
      <c r="H73" s="3"/>
    </row>
    <row r="74" spans="6:8" s="2" customFormat="1">
      <c r="F74" s="3"/>
      <c r="H74" s="3"/>
    </row>
    <row r="75" spans="6:8" s="2" customFormat="1">
      <c r="F75" s="3"/>
      <c r="H75" s="3"/>
    </row>
    <row r="76" spans="6:8" s="2" customFormat="1">
      <c r="F76" s="3"/>
      <c r="H76" s="3"/>
    </row>
    <row r="77" spans="6:8" s="2" customFormat="1">
      <c r="F77" s="3"/>
      <c r="H77" s="3"/>
    </row>
    <row r="78" spans="6:8" s="2" customFormat="1">
      <c r="F78" s="3"/>
      <c r="H78" s="3"/>
    </row>
    <row r="79" spans="6:8" s="2" customFormat="1">
      <c r="F79" s="3"/>
      <c r="H79" s="3"/>
    </row>
    <row r="80" spans="6:8" s="2" customFormat="1">
      <c r="F80" s="3"/>
      <c r="H80" s="3"/>
    </row>
    <row r="81" spans="6:8" s="2" customFormat="1">
      <c r="F81" s="3"/>
      <c r="H81" s="3"/>
    </row>
    <row r="82" spans="6:8" s="2" customFormat="1">
      <c r="F82" s="3"/>
      <c r="H82" s="3"/>
    </row>
  </sheetData>
  <mergeCells count="68">
    <mergeCell ref="U20:V20"/>
    <mergeCell ref="U21:V21"/>
    <mergeCell ref="U22:V22"/>
    <mergeCell ref="U13:V13"/>
    <mergeCell ref="U14:V14"/>
    <mergeCell ref="U15:V15"/>
    <mergeCell ref="U16:V16"/>
    <mergeCell ref="U17:V17"/>
    <mergeCell ref="U18:V18"/>
    <mergeCell ref="R14:S14"/>
    <mergeCell ref="U7:V7"/>
    <mergeCell ref="U8:V8"/>
    <mergeCell ref="U9:V9"/>
    <mergeCell ref="U10:V10"/>
    <mergeCell ref="U11:V11"/>
    <mergeCell ref="O8:P8"/>
    <mergeCell ref="U12:V12"/>
    <mergeCell ref="O9:P9"/>
    <mergeCell ref="O22:P22"/>
    <mergeCell ref="L14:M14"/>
    <mergeCell ref="L15:M15"/>
    <mergeCell ref="O20:P20"/>
    <mergeCell ref="L13:M13"/>
    <mergeCell ref="O21:P21"/>
    <mergeCell ref="O15:P15"/>
    <mergeCell ref="R11:S11"/>
    <mergeCell ref="R12:S12"/>
    <mergeCell ref="R20:S20"/>
    <mergeCell ref="R21:S21"/>
    <mergeCell ref="R22:S22"/>
    <mergeCell ref="R13:S13"/>
    <mergeCell ref="L12:M12"/>
    <mergeCell ref="L7:M7"/>
    <mergeCell ref="L8:M8"/>
    <mergeCell ref="L9:M9"/>
    <mergeCell ref="L10:M10"/>
    <mergeCell ref="R15:S15"/>
    <mergeCell ref="R16:S16"/>
    <mergeCell ref="R17:S17"/>
    <mergeCell ref="R18:S18"/>
    <mergeCell ref="C4:V4"/>
    <mergeCell ref="O10:P10"/>
    <mergeCell ref="O11:P11"/>
    <mergeCell ref="O12:P12"/>
    <mergeCell ref="O13:P13"/>
    <mergeCell ref="O14:P14"/>
    <mergeCell ref="R7:S7"/>
    <mergeCell ref="R8:S8"/>
    <mergeCell ref="R9:S9"/>
    <mergeCell ref="R10:S10"/>
    <mergeCell ref="O7:P7"/>
    <mergeCell ref="L11:M11"/>
    <mergeCell ref="X17:Y17"/>
    <mergeCell ref="X18:Y18"/>
    <mergeCell ref="X7:Y7"/>
    <mergeCell ref="X8:Y8"/>
    <mergeCell ref="X9:Y9"/>
    <mergeCell ref="X10:Y10"/>
    <mergeCell ref="X11:Y11"/>
    <mergeCell ref="X12:Y12"/>
    <mergeCell ref="X16:Y16"/>
    <mergeCell ref="AA7:AB7"/>
    <mergeCell ref="W4:Y4"/>
    <mergeCell ref="X13:Y13"/>
    <mergeCell ref="X14:Y14"/>
    <mergeCell ref="X15:Y15"/>
    <mergeCell ref="AA8:AB8"/>
    <mergeCell ref="AA9:AB9"/>
  </mergeCells>
  <phoneticPr fontId="9" type="noConversion"/>
  <printOptions horizontalCentered="1" verticalCentered="1"/>
  <pageMargins left="0" right="0" top="0" bottom="0" header="0" footer="0"/>
  <pageSetup paperSize="9" scale="7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جدول 1</vt:lpstr>
      <vt:lpstr>جدول 2</vt:lpstr>
      <vt:lpstr>نمودارها</vt:lpstr>
      <vt:lpstr>قيمت نفت و نرخ ارز.ج(9).ن2 (3)</vt:lpstr>
      <vt:lpstr>نمودار(1)</vt:lpstr>
      <vt:lpstr>نرخ موثر حقوق گمرکی</vt:lpstr>
      <vt:lpstr>حساب ذخيره تعهدات ارزی </vt:lpstr>
      <vt:lpstr>'جدول 1'!Print_Area</vt:lpstr>
      <vt:lpstr>'جدول 2'!Print_Area</vt:lpstr>
      <vt:lpstr>'قيمت نفت و نرخ ارز.ج(9).ن2 (3)'!Print_Area</vt:lpstr>
      <vt:lpstr>'نمودار(1)'!Print_Area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n.kilani</cp:lastModifiedBy>
  <cp:lastPrinted>2025-09-08T08:16:08Z</cp:lastPrinted>
  <dcterms:created xsi:type="dcterms:W3CDTF">2008-06-02T07:26:13Z</dcterms:created>
  <dcterms:modified xsi:type="dcterms:W3CDTF">2025-09-15T02:57:36Z</dcterms:modified>
</cp:coreProperties>
</file>